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N:\2022\Projects\2022s0140 - Chorley Borough Council - Central Lancs Screening\1_WIP\Z\Documentation\"/>
    </mc:Choice>
  </mc:AlternateContent>
  <xr:revisionPtr revIDLastSave="0" documentId="13_ncr:1_{0813C34F-D8BD-4BB7-9C1E-51C3CA8D6901}" xr6:coauthVersionLast="47" xr6:coauthVersionMax="47" xr10:uidLastSave="{00000000-0000-0000-0000-000000000000}"/>
  <bookViews>
    <workbookView xWindow="-120" yWindow="-120" windowWidth="29040" windowHeight="15840" tabRatio="558" xr2:uid="{00000000-000D-0000-FFFF-FFFF00000000}"/>
  </bookViews>
  <sheets>
    <sheet name="Sites Assessment" sheetId="3" r:id="rId1"/>
    <sheet name="Calculations" sheetId="1" state="hidden" r:id="rId2"/>
  </sheets>
  <definedNames>
    <definedName name="_xlnm._FilterDatabase" localSheetId="1" hidden="1">Calculations!$A$1:$U$64</definedName>
    <definedName name="_xlnm._FilterDatabase" localSheetId="0" hidden="1">'Sites Assessment'!$B$27:$AB$92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3" l="1"/>
  <c r="V45"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2" i="1"/>
  <c r="H60" i="1"/>
  <c r="I3" i="1"/>
  <c r="J3" i="1"/>
  <c r="K3" i="1"/>
  <c r="I4" i="1"/>
  <c r="J4" i="1"/>
  <c r="K4" i="1"/>
  <c r="I5" i="1"/>
  <c r="J5" i="1"/>
  <c r="K5" i="1"/>
  <c r="I6" i="1"/>
  <c r="J6" i="1"/>
  <c r="K6" i="1"/>
  <c r="I7" i="1"/>
  <c r="J7" i="1"/>
  <c r="K7" i="1"/>
  <c r="I8" i="1"/>
  <c r="J8" i="1"/>
  <c r="K8" i="1"/>
  <c r="I9" i="1"/>
  <c r="J9" i="1"/>
  <c r="K9" i="1"/>
  <c r="I10" i="1"/>
  <c r="J10" i="1"/>
  <c r="K10" i="1"/>
  <c r="I11" i="1"/>
  <c r="J11" i="1"/>
  <c r="K11" i="1"/>
  <c r="I12"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I34" i="1"/>
  <c r="J34" i="1"/>
  <c r="K34" i="1"/>
  <c r="I35" i="1"/>
  <c r="J35" i="1"/>
  <c r="K35" i="1"/>
  <c r="I36" i="1"/>
  <c r="J36" i="1"/>
  <c r="K36" i="1"/>
  <c r="I37" i="1"/>
  <c r="J37" i="1"/>
  <c r="K37" i="1"/>
  <c r="I38" i="1"/>
  <c r="J38" i="1"/>
  <c r="K38" i="1"/>
  <c r="I39" i="1"/>
  <c r="J39" i="1"/>
  <c r="K39" i="1"/>
  <c r="I40" i="1"/>
  <c r="J40" i="1"/>
  <c r="K40" i="1"/>
  <c r="I41" i="1"/>
  <c r="J41" i="1"/>
  <c r="K41" i="1"/>
  <c r="I42" i="1"/>
  <c r="J42" i="1"/>
  <c r="K42" i="1"/>
  <c r="I43" i="1"/>
  <c r="J43" i="1"/>
  <c r="K43" i="1"/>
  <c r="I44" i="1"/>
  <c r="J44" i="1"/>
  <c r="K44" i="1"/>
  <c r="I45" i="1"/>
  <c r="J45" i="1"/>
  <c r="K45" i="1"/>
  <c r="I46" i="1"/>
  <c r="J46" i="1"/>
  <c r="K46" i="1"/>
  <c r="I47" i="1"/>
  <c r="J47" i="1"/>
  <c r="K47" i="1"/>
  <c r="I48" i="1"/>
  <c r="J48" i="1"/>
  <c r="K48" i="1"/>
  <c r="I49" i="1"/>
  <c r="J49" i="1"/>
  <c r="K49" i="1"/>
  <c r="I50" i="1"/>
  <c r="J50" i="1"/>
  <c r="K50" i="1"/>
  <c r="I51" i="1"/>
  <c r="J51" i="1"/>
  <c r="K51" i="1"/>
  <c r="I52" i="1"/>
  <c r="J52" i="1"/>
  <c r="K52" i="1"/>
  <c r="I53" i="1"/>
  <c r="J53" i="1"/>
  <c r="K53" i="1"/>
  <c r="I54" i="1"/>
  <c r="J54" i="1"/>
  <c r="K54" i="1"/>
  <c r="I55" i="1"/>
  <c r="J55" i="1"/>
  <c r="K55" i="1"/>
  <c r="I56" i="1"/>
  <c r="J56" i="1"/>
  <c r="K56" i="1"/>
  <c r="I57" i="1"/>
  <c r="J57" i="1"/>
  <c r="K57" i="1"/>
  <c r="I58" i="1"/>
  <c r="J58" i="1"/>
  <c r="K58" i="1"/>
  <c r="I59" i="1"/>
  <c r="J59" i="1"/>
  <c r="K59" i="1"/>
  <c r="I60" i="1"/>
  <c r="J60" i="1"/>
  <c r="K60" i="1"/>
  <c r="I61" i="1"/>
  <c r="J61" i="1"/>
  <c r="K61" i="1"/>
  <c r="I62" i="1"/>
  <c r="J62" i="1"/>
  <c r="K62" i="1"/>
  <c r="I63" i="1"/>
  <c r="J63" i="1"/>
  <c r="K63" i="1"/>
  <c r="I64" i="1"/>
  <c r="J64" i="1"/>
  <c r="K64" i="1"/>
  <c r="I65" i="1"/>
  <c r="J65" i="1"/>
  <c r="K65" i="1"/>
  <c r="I66" i="1"/>
  <c r="J66" i="1"/>
  <c r="K66" i="1"/>
  <c r="K2" i="1"/>
  <c r="J2" i="1"/>
  <c r="I2" i="1"/>
  <c r="R3" i="1"/>
  <c r="S3" i="1"/>
  <c r="R4" i="1"/>
  <c r="S4" i="1"/>
  <c r="R5" i="1"/>
  <c r="S5" i="1"/>
  <c r="R6" i="1"/>
  <c r="S6" i="1"/>
  <c r="R7" i="1"/>
  <c r="S7" i="1"/>
  <c r="R8" i="1"/>
  <c r="S8" i="1"/>
  <c r="R9" i="1"/>
  <c r="S9" i="1"/>
  <c r="R10" i="1"/>
  <c r="S10" i="1"/>
  <c r="R11" i="1"/>
  <c r="S11" i="1"/>
  <c r="R12" i="1"/>
  <c r="S12" i="1"/>
  <c r="R13" i="1"/>
  <c r="S13" i="1"/>
  <c r="R14" i="1"/>
  <c r="S14" i="1"/>
  <c r="R15" i="1"/>
  <c r="S15" i="1"/>
  <c r="R16" i="1"/>
  <c r="S16" i="1"/>
  <c r="R17" i="1"/>
  <c r="S17" i="1"/>
  <c r="R18" i="1"/>
  <c r="S18" i="1"/>
  <c r="R19" i="1"/>
  <c r="S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S2" i="1"/>
  <c r="R2" i="1"/>
  <c r="I69" i="1" l="1"/>
  <c r="O2" i="1"/>
  <c r="Q2" i="1" s="1"/>
  <c r="V2" i="1" s="1"/>
  <c r="Y2" i="1"/>
  <c r="O3" i="1"/>
  <c r="T3" i="1" s="1"/>
  <c r="Q3" i="1"/>
  <c r="V3" i="1" s="1"/>
  <c r="Y3" i="1"/>
  <c r="O4" i="1"/>
  <c r="Q4" i="1" s="1"/>
  <c r="V4" i="1" s="1"/>
  <c r="Y4" i="1"/>
  <c r="O5" i="1"/>
  <c r="Q5" i="1"/>
  <c r="V5" i="1" s="1"/>
  <c r="Y5" i="1"/>
  <c r="T5" i="1"/>
  <c r="O6" i="1"/>
  <c r="T6" i="1" s="1"/>
  <c r="Q6" i="1"/>
  <c r="V6" i="1" s="1"/>
  <c r="Y6" i="1"/>
  <c r="O7" i="1"/>
  <c r="Q7" i="1" s="1"/>
  <c r="V7" i="1" s="1"/>
  <c r="Y7" i="1"/>
  <c r="O8" i="1"/>
  <c r="T8" i="1" s="1"/>
  <c r="Y8" i="1"/>
  <c r="O9" i="1"/>
  <c r="Q9" i="1" s="1"/>
  <c r="V9" i="1" s="1"/>
  <c r="Y9" i="1"/>
  <c r="O10" i="1"/>
  <c r="Q10" i="1" s="1"/>
  <c r="V10" i="1" s="1"/>
  <c r="Y10" i="1"/>
  <c r="O11" i="1"/>
  <c r="T11" i="1" s="1"/>
  <c r="Y11" i="1"/>
  <c r="O12" i="1"/>
  <c r="Q12" i="1" s="1"/>
  <c r="V12" i="1" s="1"/>
  <c r="Y12" i="1"/>
  <c r="O13" i="1"/>
  <c r="Q13" i="1" s="1"/>
  <c r="V13" i="1" s="1"/>
  <c r="Y13" i="1"/>
  <c r="O14" i="1"/>
  <c r="T14" i="1" s="1"/>
  <c r="Y14" i="1"/>
  <c r="O15" i="1"/>
  <c r="Q15" i="1" s="1"/>
  <c r="V15" i="1" s="1"/>
  <c r="Y15" i="1"/>
  <c r="O16" i="1"/>
  <c r="T16" i="1" s="1"/>
  <c r="Y16" i="1"/>
  <c r="O17" i="1"/>
  <c r="Q17" i="1" s="1"/>
  <c r="V17" i="1" s="1"/>
  <c r="Y17" i="1"/>
  <c r="O18" i="1"/>
  <c r="Q18" i="1" s="1"/>
  <c r="V18" i="1" s="1"/>
  <c r="Y18" i="1"/>
  <c r="O19" i="1"/>
  <c r="T19" i="1" s="1"/>
  <c r="Y19" i="1"/>
  <c r="O20" i="1"/>
  <c r="Q20" i="1" s="1"/>
  <c r="V20" i="1" s="1"/>
  <c r="Y20" i="1"/>
  <c r="O21" i="1"/>
  <c r="Q21" i="1" s="1"/>
  <c r="V21" i="1" s="1"/>
  <c r="Y21" i="1"/>
  <c r="O22" i="1"/>
  <c r="T22" i="1" s="1"/>
  <c r="Y22" i="1"/>
  <c r="O23" i="1"/>
  <c r="Q23" i="1" s="1"/>
  <c r="V23" i="1" s="1"/>
  <c r="Y23" i="1"/>
  <c r="O24" i="1"/>
  <c r="T24" i="1" s="1"/>
  <c r="Y24" i="1"/>
  <c r="O25" i="1"/>
  <c r="Q25" i="1" s="1"/>
  <c r="V25" i="1" s="1"/>
  <c r="Y25" i="1"/>
  <c r="O26" i="1"/>
  <c r="Q26" i="1" s="1"/>
  <c r="V26" i="1" s="1"/>
  <c r="Y26" i="1"/>
  <c r="T26" i="1"/>
  <c r="O27" i="1"/>
  <c r="T27" i="1" s="1"/>
  <c r="Y27" i="1"/>
  <c r="O28" i="1"/>
  <c r="Q28" i="1" s="1"/>
  <c r="V28" i="1" s="1"/>
  <c r="T28" i="1"/>
  <c r="Y28" i="1"/>
  <c r="O29" i="1"/>
  <c r="Q29" i="1" s="1"/>
  <c r="V29" i="1" s="1"/>
  <c r="Y29" i="1"/>
  <c r="O30" i="1"/>
  <c r="T30" i="1" s="1"/>
  <c r="Y30" i="1"/>
  <c r="O31" i="1"/>
  <c r="Q31" i="1" s="1"/>
  <c r="V31" i="1" s="1"/>
  <c r="Y31" i="1"/>
  <c r="T31" i="1"/>
  <c r="O32" i="1"/>
  <c r="T32" i="1" s="1"/>
  <c r="Y32" i="1"/>
  <c r="O33" i="1"/>
  <c r="Q33" i="1" s="1"/>
  <c r="V33" i="1" s="1"/>
  <c r="Y33" i="1"/>
  <c r="O34" i="1"/>
  <c r="Q34" i="1" s="1"/>
  <c r="V34" i="1" s="1"/>
  <c r="Y34" i="1"/>
  <c r="O35" i="1"/>
  <c r="T35" i="1" s="1"/>
  <c r="Y35" i="1"/>
  <c r="O36" i="1"/>
  <c r="Q36" i="1" s="1"/>
  <c r="V36" i="1" s="1"/>
  <c r="Y36" i="1"/>
  <c r="O37" i="1"/>
  <c r="Q37" i="1" s="1"/>
  <c r="V37" i="1" s="1"/>
  <c r="Y37" i="1"/>
  <c r="O38" i="1"/>
  <c r="T38" i="1" s="1"/>
  <c r="Y38" i="1"/>
  <c r="O39" i="1"/>
  <c r="Q39" i="1" s="1"/>
  <c r="V39" i="1" s="1"/>
  <c r="Y39" i="1"/>
  <c r="O40" i="1"/>
  <c r="T40" i="1" s="1"/>
  <c r="Y40" i="1"/>
  <c r="O41" i="1"/>
  <c r="Q41" i="1" s="1"/>
  <c r="V41" i="1" s="1"/>
  <c r="Y41" i="1"/>
  <c r="O42" i="1"/>
  <c r="Q42" i="1" s="1"/>
  <c r="V42" i="1" s="1"/>
  <c r="Y42" i="1"/>
  <c r="T42" i="1"/>
  <c r="O43" i="1"/>
  <c r="T43" i="1" s="1"/>
  <c r="Y43" i="1"/>
  <c r="O44" i="1"/>
  <c r="Q44" i="1" s="1"/>
  <c r="V44" i="1" s="1"/>
  <c r="Y44" i="1"/>
  <c r="O45" i="1"/>
  <c r="T45" i="1" s="1"/>
  <c r="Y45" i="1"/>
  <c r="O46" i="1"/>
  <c r="T46" i="1" s="1"/>
  <c r="Y46" i="1"/>
  <c r="O47" i="1"/>
  <c r="Q47" i="1" s="1"/>
  <c r="V47" i="1" s="1"/>
  <c r="Y47" i="1"/>
  <c r="O48" i="1"/>
  <c r="T48" i="1" s="1"/>
  <c r="Y48" i="1"/>
  <c r="O49" i="1"/>
  <c r="Q49" i="1" s="1"/>
  <c r="V49" i="1" s="1"/>
  <c r="Y49" i="1"/>
  <c r="O50" i="1"/>
  <c r="T50" i="1" s="1"/>
  <c r="Q50" i="1"/>
  <c r="V50" i="1" s="1"/>
  <c r="Y50" i="1"/>
  <c r="O51" i="1"/>
  <c r="T51" i="1" s="1"/>
  <c r="Y51" i="1"/>
  <c r="O52" i="1"/>
  <c r="Q52" i="1" s="1"/>
  <c r="V52" i="1" s="1"/>
  <c r="Y52" i="1"/>
  <c r="O53" i="1"/>
  <c r="Q53" i="1" s="1"/>
  <c r="V53" i="1" s="1"/>
  <c r="Y53" i="1"/>
  <c r="O54" i="1"/>
  <c r="T54" i="1" s="1"/>
  <c r="Y54" i="1"/>
  <c r="O55" i="1"/>
  <c r="Q55" i="1" s="1"/>
  <c r="V55" i="1" s="1"/>
  <c r="Y55" i="1"/>
  <c r="T55" i="1"/>
  <c r="O56" i="1"/>
  <c r="T56" i="1" s="1"/>
  <c r="Y56" i="1"/>
  <c r="O57" i="1"/>
  <c r="Q57" i="1" s="1"/>
  <c r="V57" i="1" s="1"/>
  <c r="Y57" i="1"/>
  <c r="O58" i="1"/>
  <c r="Q58" i="1" s="1"/>
  <c r="V58" i="1" s="1"/>
  <c r="Y58" i="1"/>
  <c r="O59" i="1"/>
  <c r="T59" i="1" s="1"/>
  <c r="Y59" i="1"/>
  <c r="O60" i="1"/>
  <c r="Q60" i="1" s="1"/>
  <c r="V60" i="1" s="1"/>
  <c r="Y60" i="1"/>
  <c r="O61" i="1"/>
  <c r="Q61" i="1" s="1"/>
  <c r="V61" i="1" s="1"/>
  <c r="Y61" i="1"/>
  <c r="O62" i="1"/>
  <c r="T62" i="1" s="1"/>
  <c r="Y62" i="1"/>
  <c r="O63" i="1"/>
  <c r="Q63" i="1" s="1"/>
  <c r="V63" i="1" s="1"/>
  <c r="Y63" i="1"/>
  <c r="O64" i="1"/>
  <c r="T64" i="1" s="1"/>
  <c r="Y64" i="1"/>
  <c r="O65" i="1"/>
  <c r="Q65" i="1" s="1"/>
  <c r="V65" i="1" s="1"/>
  <c r="O91" i="3" s="1"/>
  <c r="Y65" i="1"/>
  <c r="O66" i="1"/>
  <c r="Q66" i="1" s="1"/>
  <c r="V66" i="1" s="1"/>
  <c r="O92" i="3" s="1"/>
  <c r="Y66" i="1"/>
  <c r="K69" i="1"/>
  <c r="I91" i="3"/>
  <c r="B91" i="3"/>
  <c r="C91" i="3"/>
  <c r="D91" i="3"/>
  <c r="E91" i="3"/>
  <c r="H91" i="3"/>
  <c r="J91" i="3"/>
  <c r="K91" i="3"/>
  <c r="L91" i="3"/>
  <c r="P91" i="3"/>
  <c r="R91" i="3"/>
  <c r="S91" i="3"/>
  <c r="B92" i="3"/>
  <c r="C92" i="3"/>
  <c r="D92" i="3"/>
  <c r="E92" i="3"/>
  <c r="H92" i="3"/>
  <c r="I92" i="3"/>
  <c r="J92" i="3"/>
  <c r="K92" i="3"/>
  <c r="L92" i="3"/>
  <c r="M92" i="3"/>
  <c r="P92" i="3"/>
  <c r="R92" i="3"/>
  <c r="S92" i="3"/>
  <c r="R69" i="1"/>
  <c r="R68" i="1"/>
  <c r="S69" i="1"/>
  <c r="S68" i="1"/>
  <c r="U69" i="1"/>
  <c r="U68" i="1"/>
  <c r="J69" i="1"/>
  <c r="J68" i="1"/>
  <c r="H65" i="1"/>
  <c r="L65" i="1" s="1"/>
  <c r="H66" i="1"/>
  <c r="F92" i="3" s="1"/>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D28" i="3"/>
  <c r="T12" i="1" l="1"/>
  <c r="T66" i="1"/>
  <c r="Q92" i="3" s="1"/>
  <c r="T18" i="1"/>
  <c r="T58" i="1"/>
  <c r="Q62" i="1"/>
  <c r="V62" i="1" s="1"/>
  <c r="T36" i="1"/>
  <c r="T15" i="1"/>
  <c r="T52" i="1"/>
  <c r="T10" i="1"/>
  <c r="T60" i="1"/>
  <c r="T47" i="1"/>
  <c r="T44" i="1"/>
  <c r="T23" i="1"/>
  <c r="T20" i="1"/>
  <c r="N91" i="3"/>
  <c r="N92" i="3"/>
  <c r="Q45" i="1"/>
  <c r="Q40" i="1"/>
  <c r="V40" i="1" s="1"/>
  <c r="T37" i="1"/>
  <c r="Q35" i="1"/>
  <c r="V35" i="1" s="1"/>
  <c r="Q32" i="1"/>
  <c r="V32" i="1" s="1"/>
  <c r="T29" i="1"/>
  <c r="Q27" i="1"/>
  <c r="V27" i="1" s="1"/>
  <c r="Q24" i="1"/>
  <c r="V24" i="1" s="1"/>
  <c r="T21" i="1"/>
  <c r="Q19" i="1"/>
  <c r="V19" i="1" s="1"/>
  <c r="Q16" i="1"/>
  <c r="V16" i="1" s="1"/>
  <c r="T13" i="1"/>
  <c r="Q11" i="1"/>
  <c r="V11" i="1" s="1"/>
  <c r="T7" i="1"/>
  <c r="Q64" i="1"/>
  <c r="V64" i="1" s="1"/>
  <c r="T61" i="1"/>
  <c r="Q59" i="1"/>
  <c r="V59" i="1" s="1"/>
  <c r="Q54" i="1"/>
  <c r="V54" i="1" s="1"/>
  <c r="T39" i="1"/>
  <c r="T34" i="1"/>
  <c r="T2" i="1"/>
  <c r="T63" i="1"/>
  <c r="Q56" i="1"/>
  <c r="V56" i="1" s="1"/>
  <c r="T53" i="1"/>
  <c r="Q51" i="1"/>
  <c r="V51" i="1" s="1"/>
  <c r="Q46" i="1"/>
  <c r="V46" i="1" s="1"/>
  <c r="T4" i="1"/>
  <c r="Q48" i="1"/>
  <c r="V48" i="1" s="1"/>
  <c r="Q43" i="1"/>
  <c r="V43" i="1" s="1"/>
  <c r="Q38" i="1"/>
  <c r="V38" i="1" s="1"/>
  <c r="Q30" i="1"/>
  <c r="V30" i="1" s="1"/>
  <c r="Q22" i="1"/>
  <c r="V22" i="1" s="1"/>
  <c r="Q14" i="1"/>
  <c r="V14" i="1" s="1"/>
  <c r="G91" i="3"/>
  <c r="X65" i="1"/>
  <c r="L66" i="1"/>
  <c r="F91" i="3"/>
  <c r="D16" i="3"/>
  <c r="H14" i="3"/>
  <c r="E15" i="3"/>
  <c r="L16" i="3"/>
  <c r="R17" i="3"/>
  <c r="D17" i="3"/>
  <c r="J14" i="3"/>
  <c r="H17" i="3"/>
  <c r="J16" i="3"/>
  <c r="L14" i="3"/>
  <c r="R15" i="3"/>
  <c r="J17" i="3"/>
  <c r="D15" i="3"/>
  <c r="H15" i="3"/>
  <c r="E16" i="3"/>
  <c r="L17" i="3"/>
  <c r="R14" i="3"/>
  <c r="R13" i="3"/>
  <c r="J15" i="3"/>
  <c r="D13" i="3"/>
  <c r="E14" i="3"/>
  <c r="L15" i="3"/>
  <c r="R16" i="3"/>
  <c r="D14" i="3"/>
  <c r="H16" i="3"/>
  <c r="E17" i="3"/>
  <c r="Y68" i="1"/>
  <c r="Y69" i="1"/>
  <c r="I68" i="1"/>
  <c r="M91" i="3"/>
  <c r="Q8" i="1"/>
  <c r="V8" i="1" s="1"/>
  <c r="T65" i="1"/>
  <c r="Q91" i="3" s="1"/>
  <c r="T57" i="1"/>
  <c r="T49" i="1"/>
  <c r="T41" i="1"/>
  <c r="T33" i="1"/>
  <c r="T25" i="1"/>
  <c r="T17" i="1"/>
  <c r="T9" i="1"/>
  <c r="K68" i="1"/>
  <c r="B28" i="3"/>
  <c r="C28" i="3"/>
  <c r="E28" i="3"/>
  <c r="E13" i="3" s="1"/>
  <c r="H28" i="3"/>
  <c r="H13" i="3" s="1"/>
  <c r="J28" i="3"/>
  <c r="J13" i="3" s="1"/>
  <c r="L28" i="3"/>
  <c r="L13" i="3" s="1"/>
  <c r="R28" i="3"/>
  <c r="B29" i="3"/>
  <c r="C29" i="3"/>
  <c r="B30" i="3"/>
  <c r="C30" i="3"/>
  <c r="B31" i="3"/>
  <c r="C31" i="3"/>
  <c r="B32" i="3"/>
  <c r="C32" i="3"/>
  <c r="B33" i="3"/>
  <c r="C33" i="3"/>
  <c r="B34" i="3"/>
  <c r="C34" i="3"/>
  <c r="B35" i="3"/>
  <c r="C35" i="3"/>
  <c r="B36" i="3"/>
  <c r="C36" i="3"/>
  <c r="B37" i="3"/>
  <c r="C37" i="3"/>
  <c r="B38" i="3"/>
  <c r="C38" i="3"/>
  <c r="B39" i="3"/>
  <c r="C39" i="3"/>
  <c r="B40" i="3"/>
  <c r="C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B58" i="3"/>
  <c r="C58" i="3"/>
  <c r="B59" i="3"/>
  <c r="C59" i="3"/>
  <c r="B60" i="3"/>
  <c r="C60" i="3"/>
  <c r="B61" i="3"/>
  <c r="C61" i="3"/>
  <c r="B62" i="3"/>
  <c r="C62" i="3"/>
  <c r="B63" i="3"/>
  <c r="C63" i="3"/>
  <c r="B64" i="3"/>
  <c r="C64" i="3"/>
  <c r="B65" i="3"/>
  <c r="C65" i="3"/>
  <c r="B66" i="3"/>
  <c r="C66" i="3"/>
  <c r="B67" i="3"/>
  <c r="C67" i="3"/>
  <c r="B68" i="3"/>
  <c r="C68" i="3"/>
  <c r="B69" i="3"/>
  <c r="C69" i="3"/>
  <c r="B70" i="3"/>
  <c r="C70" i="3"/>
  <c r="B71" i="3"/>
  <c r="C71" i="3"/>
  <c r="B72" i="3"/>
  <c r="C72" i="3"/>
  <c r="B73" i="3"/>
  <c r="C73" i="3"/>
  <c r="B74" i="3"/>
  <c r="C74" i="3"/>
  <c r="B75" i="3"/>
  <c r="C75" i="3"/>
  <c r="B76" i="3"/>
  <c r="C76" i="3"/>
  <c r="B77" i="3"/>
  <c r="C77" i="3"/>
  <c r="B78" i="3"/>
  <c r="C78" i="3"/>
  <c r="B79" i="3"/>
  <c r="C79" i="3"/>
  <c r="B80" i="3"/>
  <c r="C80" i="3"/>
  <c r="B81" i="3"/>
  <c r="C81" i="3"/>
  <c r="B82" i="3"/>
  <c r="C82" i="3"/>
  <c r="B83" i="3"/>
  <c r="C83" i="3"/>
  <c r="B84" i="3"/>
  <c r="C84" i="3"/>
  <c r="B85" i="3"/>
  <c r="C85" i="3"/>
  <c r="B86" i="3"/>
  <c r="C86" i="3"/>
  <c r="B87" i="3"/>
  <c r="C87" i="3"/>
  <c r="B88" i="3"/>
  <c r="C88" i="3"/>
  <c r="B89" i="3"/>
  <c r="C89" i="3"/>
  <c r="B90" i="3"/>
  <c r="C90" i="3"/>
  <c r="J18" i="3" l="1"/>
  <c r="H18" i="3"/>
  <c r="L18" i="3"/>
  <c r="V68" i="1"/>
  <c r="V69" i="1"/>
  <c r="T69" i="1"/>
  <c r="T68" i="1"/>
  <c r="G92" i="3"/>
  <c r="X66" i="1"/>
  <c r="D18" i="3"/>
  <c r="E18" i="3"/>
  <c r="R18" i="3"/>
  <c r="H59" i="1"/>
  <c r="M85" i="3"/>
  <c r="K85" i="3"/>
  <c r="I85" i="3"/>
  <c r="P85" i="3"/>
  <c r="S85" i="3"/>
  <c r="S55" i="3"/>
  <c r="P55" i="3"/>
  <c r="M55" i="3"/>
  <c r="K55" i="3"/>
  <c r="I55" i="3"/>
  <c r="H29" i="1"/>
  <c r="F55" i="3" l="1"/>
  <c r="L29" i="1"/>
  <c r="X29" i="1" s="1"/>
  <c r="F85" i="3"/>
  <c r="L59" i="1"/>
  <c r="X59" i="1" s="1"/>
  <c r="N85" i="3"/>
  <c r="Q55" i="3"/>
  <c r="Q85" i="3"/>
  <c r="N55" i="3"/>
  <c r="G85" i="3" l="1"/>
  <c r="G55" i="3"/>
  <c r="O85" i="3"/>
  <c r="O55" i="3"/>
  <c r="S43" i="3"/>
  <c r="P43" i="3"/>
  <c r="H17" i="1"/>
  <c r="M43" i="3"/>
  <c r="K43" i="3"/>
  <c r="I43" i="3"/>
  <c r="F43" i="3" l="1"/>
  <c r="L17" i="1"/>
  <c r="X17" i="1" s="1"/>
  <c r="Q43" i="3"/>
  <c r="N43" i="3"/>
  <c r="G43" i="3"/>
  <c r="S29" i="3"/>
  <c r="S30" i="3"/>
  <c r="S31" i="3"/>
  <c r="S32" i="3"/>
  <c r="S33" i="3"/>
  <c r="S34" i="3"/>
  <c r="S35" i="3"/>
  <c r="S36" i="3"/>
  <c r="S37" i="3"/>
  <c r="S39" i="3"/>
  <c r="S40" i="3"/>
  <c r="S41" i="3"/>
  <c r="S42" i="3"/>
  <c r="S44" i="3"/>
  <c r="S45" i="3"/>
  <c r="S46" i="3"/>
  <c r="S47" i="3"/>
  <c r="S48" i="3"/>
  <c r="S49" i="3"/>
  <c r="S50" i="3"/>
  <c r="S51" i="3"/>
  <c r="S52" i="3"/>
  <c r="S53" i="3"/>
  <c r="S54"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6" i="3"/>
  <c r="S87" i="3"/>
  <c r="S88" i="3"/>
  <c r="S89" i="3"/>
  <c r="S90" i="3"/>
  <c r="S28" i="3"/>
  <c r="P29" i="3"/>
  <c r="P30" i="3"/>
  <c r="P31" i="3"/>
  <c r="P32" i="3"/>
  <c r="P33" i="3"/>
  <c r="P34" i="3"/>
  <c r="P35" i="3"/>
  <c r="P36" i="3"/>
  <c r="P37" i="3"/>
  <c r="P38" i="3"/>
  <c r="P39" i="3"/>
  <c r="P40" i="3"/>
  <c r="P41" i="3"/>
  <c r="P42" i="3"/>
  <c r="P44" i="3"/>
  <c r="P45" i="3"/>
  <c r="P46" i="3"/>
  <c r="P47" i="3"/>
  <c r="P48" i="3"/>
  <c r="P49" i="3"/>
  <c r="P50" i="3"/>
  <c r="P51" i="3"/>
  <c r="P52" i="3"/>
  <c r="P53" i="3"/>
  <c r="P54" i="3"/>
  <c r="P56" i="3"/>
  <c r="P15" i="3" s="1"/>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6" i="3"/>
  <c r="P87" i="3"/>
  <c r="P88" i="3"/>
  <c r="P89" i="3"/>
  <c r="P90" i="3"/>
  <c r="P28" i="3"/>
  <c r="I29" i="3"/>
  <c r="I30" i="3"/>
  <c r="I31" i="3"/>
  <c r="I32" i="3"/>
  <c r="I33" i="3"/>
  <c r="I34" i="3"/>
  <c r="I35" i="3"/>
  <c r="I36" i="3"/>
  <c r="I37" i="3"/>
  <c r="I38" i="3"/>
  <c r="I39" i="3"/>
  <c r="I40" i="3"/>
  <c r="I41" i="3"/>
  <c r="I42" i="3"/>
  <c r="I44" i="3"/>
  <c r="I17" i="3" s="1"/>
  <c r="I45" i="3"/>
  <c r="I46" i="3"/>
  <c r="I47" i="3"/>
  <c r="I48" i="3"/>
  <c r="I49" i="3"/>
  <c r="I50" i="3"/>
  <c r="I51" i="3"/>
  <c r="I52" i="3"/>
  <c r="I53" i="3"/>
  <c r="I54" i="3"/>
  <c r="I56" i="3"/>
  <c r="I15" i="3" s="1"/>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6" i="3"/>
  <c r="I87" i="3"/>
  <c r="I88" i="3"/>
  <c r="I89" i="3"/>
  <c r="I90" i="3"/>
  <c r="I28" i="3"/>
  <c r="K29" i="3"/>
  <c r="K30" i="3"/>
  <c r="K31" i="3"/>
  <c r="K32" i="3"/>
  <c r="K33" i="3"/>
  <c r="K34" i="3"/>
  <c r="K35" i="3"/>
  <c r="K37" i="3"/>
  <c r="K38" i="3"/>
  <c r="K39" i="3"/>
  <c r="K40" i="3"/>
  <c r="K41" i="3"/>
  <c r="K42" i="3"/>
  <c r="K44" i="3"/>
  <c r="K45" i="3"/>
  <c r="K46" i="3"/>
  <c r="K47" i="3"/>
  <c r="K48" i="3"/>
  <c r="K49" i="3"/>
  <c r="K50" i="3"/>
  <c r="K51" i="3"/>
  <c r="K52" i="3"/>
  <c r="K53" i="3"/>
  <c r="K54" i="3"/>
  <c r="K56" i="3"/>
  <c r="K15" i="3" s="1"/>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6" i="3"/>
  <c r="K87" i="3"/>
  <c r="K88" i="3"/>
  <c r="K89" i="3"/>
  <c r="K28" i="3"/>
  <c r="M29" i="3"/>
  <c r="M30" i="3"/>
  <c r="M31" i="3"/>
  <c r="M32" i="3"/>
  <c r="M33" i="3"/>
  <c r="M34" i="3"/>
  <c r="M35" i="3"/>
  <c r="M36" i="3"/>
  <c r="M37" i="3"/>
  <c r="M38" i="3"/>
  <c r="M39" i="3"/>
  <c r="M40" i="3"/>
  <c r="M41" i="3"/>
  <c r="M42" i="3"/>
  <c r="M44" i="3"/>
  <c r="M45" i="3"/>
  <c r="M46" i="3"/>
  <c r="M47" i="3"/>
  <c r="M48" i="3"/>
  <c r="M49" i="3"/>
  <c r="M50" i="3"/>
  <c r="M51" i="3"/>
  <c r="M52" i="3"/>
  <c r="M53" i="3"/>
  <c r="M54" i="3"/>
  <c r="M56" i="3"/>
  <c r="M15" i="3" s="1"/>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6" i="3"/>
  <c r="M87" i="3"/>
  <c r="M88" i="3"/>
  <c r="M89" i="3"/>
  <c r="M90" i="3"/>
  <c r="M28" i="3"/>
  <c r="H3" i="1"/>
  <c r="H4" i="1"/>
  <c r="H5" i="1"/>
  <c r="H6" i="1"/>
  <c r="H7" i="1"/>
  <c r="H8" i="1"/>
  <c r="H9" i="1"/>
  <c r="H10" i="1"/>
  <c r="H11" i="1"/>
  <c r="H12" i="1"/>
  <c r="H13" i="1"/>
  <c r="H14" i="1"/>
  <c r="H15" i="1"/>
  <c r="H16" i="1"/>
  <c r="H18" i="1"/>
  <c r="H19" i="1"/>
  <c r="H20" i="1"/>
  <c r="H21" i="1"/>
  <c r="H22" i="1"/>
  <c r="H23" i="1"/>
  <c r="H24" i="1"/>
  <c r="H25" i="1"/>
  <c r="H26" i="1"/>
  <c r="H27" i="1"/>
  <c r="H28"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61" i="1"/>
  <c r="H62" i="1"/>
  <c r="H63" i="1"/>
  <c r="H64" i="1"/>
  <c r="H2" i="1"/>
  <c r="L2" i="1" s="1"/>
  <c r="P17" i="3" l="1"/>
  <c r="K17" i="3"/>
  <c r="M16" i="3"/>
  <c r="F74" i="3"/>
  <c r="L48" i="1"/>
  <c r="X48" i="1" s="1"/>
  <c r="F40" i="3"/>
  <c r="L14" i="1"/>
  <c r="X14" i="1" s="1"/>
  <c r="F90" i="3"/>
  <c r="L64" i="1"/>
  <c r="X64" i="1" s="1"/>
  <c r="F81" i="3"/>
  <c r="L55" i="1"/>
  <c r="X55" i="1" s="1"/>
  <c r="F73" i="3"/>
  <c r="L47" i="1"/>
  <c r="X47" i="1" s="1"/>
  <c r="F65" i="3"/>
  <c r="L39" i="1"/>
  <c r="X39" i="1" s="1"/>
  <c r="F57" i="3"/>
  <c r="L31" i="1"/>
  <c r="X31" i="1" s="1"/>
  <c r="F48" i="3"/>
  <c r="L22" i="1"/>
  <c r="X22" i="1" s="1"/>
  <c r="F39" i="3"/>
  <c r="L13" i="1"/>
  <c r="X13" i="1" s="1"/>
  <c r="F31" i="3"/>
  <c r="L5" i="1"/>
  <c r="X5" i="1" s="1"/>
  <c r="F89" i="3"/>
  <c r="L63" i="1"/>
  <c r="X63" i="1" s="1"/>
  <c r="F80" i="3"/>
  <c r="L54" i="1"/>
  <c r="X54" i="1" s="1"/>
  <c r="F72" i="3"/>
  <c r="L46" i="1"/>
  <c r="X46" i="1" s="1"/>
  <c r="F64" i="3"/>
  <c r="L38" i="1"/>
  <c r="X38" i="1" s="1"/>
  <c r="F56" i="3"/>
  <c r="F15" i="3" s="1"/>
  <c r="L30" i="1"/>
  <c r="X30" i="1" s="1"/>
  <c r="F47" i="3"/>
  <c r="L21" i="1"/>
  <c r="X21" i="1" s="1"/>
  <c r="F38" i="3"/>
  <c r="L12" i="1"/>
  <c r="X12" i="1" s="1"/>
  <c r="F30" i="3"/>
  <c r="L4" i="1"/>
  <c r="X4" i="1" s="1"/>
  <c r="F58" i="3"/>
  <c r="L32" i="1"/>
  <c r="X32" i="1" s="1"/>
  <c r="F88" i="3"/>
  <c r="L62" i="1"/>
  <c r="X62" i="1" s="1"/>
  <c r="F63" i="3"/>
  <c r="L37" i="1"/>
  <c r="X37" i="1" s="1"/>
  <c r="F37" i="3"/>
  <c r="L11" i="1"/>
  <c r="X11" i="1" s="1"/>
  <c r="F62" i="3"/>
  <c r="L36" i="1"/>
  <c r="X36" i="1" s="1"/>
  <c r="F36" i="3"/>
  <c r="L10" i="1"/>
  <c r="X10" i="1" s="1"/>
  <c r="F86" i="3"/>
  <c r="L60" i="1"/>
  <c r="X60" i="1" s="1"/>
  <c r="F69" i="3"/>
  <c r="L43" i="1"/>
  <c r="X43" i="1" s="1"/>
  <c r="F61" i="3"/>
  <c r="L35" i="1"/>
  <c r="X35" i="1" s="1"/>
  <c r="F52" i="3"/>
  <c r="L26" i="1"/>
  <c r="X26" i="1" s="1"/>
  <c r="F44" i="3"/>
  <c r="L18" i="1"/>
  <c r="X18" i="1" s="1"/>
  <c r="F35" i="3"/>
  <c r="L9" i="1"/>
  <c r="X9" i="1" s="1"/>
  <c r="F82" i="3"/>
  <c r="L56" i="1"/>
  <c r="X56" i="1" s="1"/>
  <c r="F49" i="3"/>
  <c r="L23" i="1"/>
  <c r="X23" i="1" s="1"/>
  <c r="F71" i="3"/>
  <c r="L45" i="1"/>
  <c r="X45" i="1" s="1"/>
  <c r="F46" i="3"/>
  <c r="L20" i="1"/>
  <c r="X20" i="1" s="1"/>
  <c r="F78" i="3"/>
  <c r="L52" i="1"/>
  <c r="X52" i="1" s="1"/>
  <c r="F45" i="3"/>
  <c r="F17" i="3" s="1"/>
  <c r="L19" i="1"/>
  <c r="X19" i="1" s="1"/>
  <c r="F77" i="3"/>
  <c r="L51" i="1"/>
  <c r="X51" i="1" s="1"/>
  <c r="F84" i="3"/>
  <c r="L58" i="1"/>
  <c r="X58" i="1" s="1"/>
  <c r="F76" i="3"/>
  <c r="L50" i="1"/>
  <c r="X50" i="1" s="1"/>
  <c r="F68" i="3"/>
  <c r="L42" i="1"/>
  <c r="X42" i="1" s="1"/>
  <c r="F60" i="3"/>
  <c r="L34" i="1"/>
  <c r="X34" i="1" s="1"/>
  <c r="F51" i="3"/>
  <c r="L25" i="1"/>
  <c r="X25" i="1" s="1"/>
  <c r="F42" i="3"/>
  <c r="L16" i="1"/>
  <c r="X16" i="1" s="1"/>
  <c r="F34" i="3"/>
  <c r="L8" i="1"/>
  <c r="X8" i="1" s="1"/>
  <c r="X2" i="1"/>
  <c r="F66" i="3"/>
  <c r="L40" i="1"/>
  <c r="X40" i="1" s="1"/>
  <c r="F32" i="3"/>
  <c r="L6" i="1"/>
  <c r="X6" i="1" s="1"/>
  <c r="F79" i="3"/>
  <c r="L53" i="1"/>
  <c r="X53" i="1" s="1"/>
  <c r="F54" i="3"/>
  <c r="L28" i="1"/>
  <c r="X28" i="1" s="1"/>
  <c r="F29" i="3"/>
  <c r="L3" i="1"/>
  <c r="X3" i="1" s="1"/>
  <c r="F87" i="3"/>
  <c r="L61" i="1"/>
  <c r="X61" i="1" s="1"/>
  <c r="F70" i="3"/>
  <c r="L44" i="1"/>
  <c r="X44" i="1" s="1"/>
  <c r="F53" i="3"/>
  <c r="L27" i="1"/>
  <c r="X27" i="1" s="1"/>
  <c r="F83" i="3"/>
  <c r="L57" i="1"/>
  <c r="X57" i="1" s="1"/>
  <c r="F75" i="3"/>
  <c r="L49" i="1"/>
  <c r="X49" i="1" s="1"/>
  <c r="F67" i="3"/>
  <c r="L41" i="1"/>
  <c r="X41" i="1" s="1"/>
  <c r="F59" i="3"/>
  <c r="L33" i="1"/>
  <c r="X33" i="1" s="1"/>
  <c r="F50" i="3"/>
  <c r="L24" i="1"/>
  <c r="X24" i="1" s="1"/>
  <c r="F41" i="3"/>
  <c r="L15" i="1"/>
  <c r="X15" i="1" s="1"/>
  <c r="F33" i="3"/>
  <c r="L7" i="1"/>
  <c r="X7" i="1" s="1"/>
  <c r="P16" i="3"/>
  <c r="M17" i="3"/>
  <c r="P14" i="3"/>
  <c r="P13" i="3"/>
  <c r="S17" i="3"/>
  <c r="S16" i="3"/>
  <c r="S14" i="3"/>
  <c r="M14" i="3"/>
  <c r="M13" i="3"/>
  <c r="K16" i="3"/>
  <c r="K14" i="3"/>
  <c r="I13" i="3"/>
  <c r="I16" i="3"/>
  <c r="I14" i="3"/>
  <c r="S38" i="3"/>
  <c r="S13" i="3" s="1"/>
  <c r="S56" i="3"/>
  <c r="S15" i="3" s="1"/>
  <c r="K36" i="3"/>
  <c r="K13" i="3" s="1"/>
  <c r="K90" i="3"/>
  <c r="G77" i="3"/>
  <c r="G44" i="3"/>
  <c r="G84" i="3"/>
  <c r="G60" i="3"/>
  <c r="G86" i="3"/>
  <c r="G59" i="3"/>
  <c r="G53" i="3"/>
  <c r="G28" i="3"/>
  <c r="F28" i="3"/>
  <c r="G74" i="3"/>
  <c r="G45" i="3"/>
  <c r="G73" i="3"/>
  <c r="G39" i="3"/>
  <c r="G72" i="3"/>
  <c r="G79" i="3"/>
  <c r="G71" i="3"/>
  <c r="G63" i="3"/>
  <c r="G54" i="3"/>
  <c r="Q76" i="3"/>
  <c r="Q42" i="3"/>
  <c r="Q51" i="3"/>
  <c r="Q87" i="3"/>
  <c r="Q86" i="3"/>
  <c r="Q69" i="3"/>
  <c r="Q61" i="3"/>
  <c r="Q41" i="3"/>
  <c r="Q58" i="3"/>
  <c r="Q60" i="3"/>
  <c r="Q50" i="3"/>
  <c r="Q90" i="3"/>
  <c r="Q65" i="3"/>
  <c r="Q57" i="3"/>
  <c r="Q34" i="3"/>
  <c r="Q75" i="3"/>
  <c r="Q80" i="3"/>
  <c r="Q72" i="3"/>
  <c r="Q64" i="3"/>
  <c r="Q47" i="3"/>
  <c r="Q38" i="3"/>
  <c r="Q30" i="3"/>
  <c r="Q68" i="3"/>
  <c r="Q33" i="3"/>
  <c r="Q79" i="3"/>
  <c r="Q71" i="3"/>
  <c r="Q46" i="3"/>
  <c r="Q37" i="3"/>
  <c r="Q29" i="3"/>
  <c r="N51" i="3"/>
  <c r="O43" i="3"/>
  <c r="N42" i="3"/>
  <c r="N34" i="3"/>
  <c r="N50" i="3"/>
  <c r="N72" i="3"/>
  <c r="N75" i="3"/>
  <c r="N57" i="3"/>
  <c r="N80" i="3"/>
  <c r="N65" i="3"/>
  <c r="N87" i="3"/>
  <c r="N86" i="3"/>
  <c r="N46" i="3"/>
  <c r="N58" i="3"/>
  <c r="N68" i="3"/>
  <c r="N37" i="3"/>
  <c r="N79" i="3"/>
  <c r="N64" i="3"/>
  <c r="N33" i="3"/>
  <c r="N71" i="3"/>
  <c r="N60" i="3"/>
  <c r="N41" i="3"/>
  <c r="N29" i="3"/>
  <c r="N69" i="3"/>
  <c r="N38" i="3"/>
  <c r="N90" i="3"/>
  <c r="N76" i="3"/>
  <c r="N61" i="3"/>
  <c r="N47" i="3"/>
  <c r="N30" i="3"/>
  <c r="Q28" i="3"/>
  <c r="N89" i="3"/>
  <c r="Q89" i="3"/>
  <c r="N82" i="3"/>
  <c r="Q82" i="3"/>
  <c r="N74" i="3"/>
  <c r="Q74" i="3"/>
  <c r="N67" i="3"/>
  <c r="Q67" i="3"/>
  <c r="N59" i="3"/>
  <c r="Q59" i="3"/>
  <c r="N53" i="3"/>
  <c r="Q53" i="3"/>
  <c r="N45" i="3"/>
  <c r="Q45" i="3"/>
  <c r="N36" i="3"/>
  <c r="Q36" i="3"/>
  <c r="N88" i="3"/>
  <c r="Q88" i="3"/>
  <c r="N81" i="3"/>
  <c r="Q81" i="3"/>
  <c r="N73" i="3"/>
  <c r="Q73" i="3"/>
  <c r="N66" i="3"/>
  <c r="Q66" i="3"/>
  <c r="N52" i="3"/>
  <c r="Q52" i="3"/>
  <c r="N44" i="3"/>
  <c r="Q44" i="3"/>
  <c r="N35" i="3"/>
  <c r="Q35" i="3"/>
  <c r="N84" i="3"/>
  <c r="Q84" i="3"/>
  <c r="N78" i="3"/>
  <c r="Q78" i="3"/>
  <c r="N70" i="3"/>
  <c r="Q70" i="3"/>
  <c r="N63" i="3"/>
  <c r="Q63" i="3"/>
  <c r="N56" i="3"/>
  <c r="N15" i="3" s="1"/>
  <c r="Q56" i="3"/>
  <c r="Q15" i="3" s="1"/>
  <c r="N49" i="3"/>
  <c r="Q49" i="3"/>
  <c r="N40" i="3"/>
  <c r="Q40" i="3"/>
  <c r="N32" i="3"/>
  <c r="Q32" i="3"/>
  <c r="N83" i="3"/>
  <c r="Q83" i="3"/>
  <c r="N77" i="3"/>
  <c r="Q77" i="3"/>
  <c r="N62" i="3"/>
  <c r="Q62" i="3"/>
  <c r="N54" i="3"/>
  <c r="Q54" i="3"/>
  <c r="N48" i="3"/>
  <c r="Q48" i="3"/>
  <c r="N39" i="3"/>
  <c r="Q39" i="3"/>
  <c r="N31" i="3"/>
  <c r="Q31" i="3"/>
  <c r="F14" i="3" l="1"/>
  <c r="G82" i="3"/>
  <c r="G57" i="3"/>
  <c r="G61" i="3"/>
  <c r="G89" i="3"/>
  <c r="F13" i="3"/>
  <c r="G69" i="3"/>
  <c r="G40" i="3"/>
  <c r="G78" i="3"/>
  <c r="G30" i="3"/>
  <c r="G29" i="3"/>
  <c r="G31" i="3"/>
  <c r="G37" i="3"/>
  <c r="G38" i="3"/>
  <c r="G50" i="3"/>
  <c r="G70" i="3"/>
  <c r="G87" i="3"/>
  <c r="G33" i="3"/>
  <c r="G46" i="3"/>
  <c r="G64" i="3"/>
  <c r="G32" i="3"/>
  <c r="G67" i="3"/>
  <c r="G51" i="3"/>
  <c r="G35" i="3"/>
  <c r="F16" i="3"/>
  <c r="Q16" i="3"/>
  <c r="Q17" i="3"/>
  <c r="G47" i="3"/>
  <c r="G34" i="3"/>
  <c r="G49" i="3"/>
  <c r="G41" i="3"/>
  <c r="G56" i="3"/>
  <c r="G15" i="3" s="1"/>
  <c r="G62" i="3"/>
  <c r="G66" i="3"/>
  <c r="G75" i="3"/>
  <c r="G83" i="3"/>
  <c r="G42" i="3"/>
  <c r="G58" i="3"/>
  <c r="G88" i="3"/>
  <c r="G48" i="3"/>
  <c r="G68" i="3"/>
  <c r="G76" i="3"/>
  <c r="L68" i="1"/>
  <c r="G36" i="3"/>
  <c r="G80" i="3"/>
  <c r="G81" i="3"/>
  <c r="G52" i="3"/>
  <c r="G17" i="3"/>
  <c r="L69" i="1"/>
  <c r="N17" i="3"/>
  <c r="Q13" i="3"/>
  <c r="Q14" i="3"/>
  <c r="N16" i="3"/>
  <c r="N14" i="3"/>
  <c r="G65" i="3"/>
  <c r="K18" i="3"/>
  <c r="G90" i="3"/>
  <c r="M18" i="3"/>
  <c r="I18" i="3"/>
  <c r="P18" i="3"/>
  <c r="O44" i="3"/>
  <c r="O28" i="3"/>
  <c r="N28" i="3"/>
  <c r="N13" i="3" s="1"/>
  <c r="O72" i="3"/>
  <c r="O54" i="3"/>
  <c r="O56" i="3"/>
  <c r="O15" i="3" s="1"/>
  <c r="O84" i="3"/>
  <c r="O52" i="3"/>
  <c r="O88" i="3"/>
  <c r="O53" i="3"/>
  <c r="O82" i="3"/>
  <c r="O47" i="3"/>
  <c r="O29" i="3"/>
  <c r="O86" i="3"/>
  <c r="O83" i="3"/>
  <c r="O74" i="3"/>
  <c r="O58" i="3"/>
  <c r="O46" i="3"/>
  <c r="O61" i="3"/>
  <c r="O41" i="3"/>
  <c r="O37" i="3"/>
  <c r="O87" i="3"/>
  <c r="O34" i="3"/>
  <c r="O78" i="3"/>
  <c r="O30" i="3"/>
  <c r="O50" i="3"/>
  <c r="O63" i="3"/>
  <c r="O60" i="3"/>
  <c r="O42" i="3"/>
  <c r="O71" i="3"/>
  <c r="O80" i="3"/>
  <c r="O49" i="3"/>
  <c r="O45" i="3"/>
  <c r="O79" i="3"/>
  <c r="O62" i="3"/>
  <c r="O59" i="3"/>
  <c r="O76" i="3"/>
  <c r="O68" i="3"/>
  <c r="O90" i="3"/>
  <c r="O39" i="3"/>
  <c r="O77" i="3"/>
  <c r="O40" i="3"/>
  <c r="O70" i="3"/>
  <c r="O35" i="3"/>
  <c r="O73" i="3"/>
  <c r="O36" i="3"/>
  <c r="O67" i="3"/>
  <c r="O38" i="3"/>
  <c r="O57" i="3"/>
  <c r="O48" i="3"/>
  <c r="O81" i="3"/>
  <c r="O64" i="3"/>
  <c r="O31" i="3"/>
  <c r="O32" i="3"/>
  <c r="O66" i="3"/>
  <c r="O89" i="3"/>
  <c r="O69" i="3"/>
  <c r="O33" i="3"/>
  <c r="O75" i="3"/>
  <c r="O51" i="3"/>
  <c r="F18" i="3" l="1"/>
  <c r="G13" i="3"/>
  <c r="G16" i="3"/>
  <c r="G14" i="3"/>
  <c r="O14" i="3"/>
  <c r="O16" i="3"/>
  <c r="O13" i="3"/>
  <c r="O17" i="3"/>
  <c r="O65" i="3"/>
  <c r="Q18" i="3"/>
  <c r="G18" i="3" l="1"/>
  <c r="O18" i="3"/>
  <c r="N18" i="3"/>
  <c r="S18" i="3" l="1"/>
  <c r="X68" i="1" l="1"/>
  <c r="X69" i="1"/>
</calcChain>
</file>

<file path=xl/sharedStrings.xml><?xml version="1.0" encoding="utf-8"?>
<sst xmlns="http://schemas.openxmlformats.org/spreadsheetml/2006/main" count="688" uniqueCount="212">
  <si>
    <t>Summary Table</t>
  </si>
  <si>
    <t>Risk of Flooding from Surface Water</t>
  </si>
  <si>
    <t>Flood Zone 1</t>
  </si>
  <si>
    <t>Flood Zone 2</t>
  </si>
  <si>
    <t>Flood Zone 3a</t>
  </si>
  <si>
    <t>Flood Zone 3b</t>
  </si>
  <si>
    <t>Low Risk (1 in 1000 year outline)</t>
  </si>
  <si>
    <t>Medium Risk (1 in 100 year outline)</t>
  </si>
  <si>
    <t>High Risk (1 in 30 year outline)</t>
  </si>
  <si>
    <t>Proposed Use</t>
  </si>
  <si>
    <t>Number of Sites</t>
  </si>
  <si>
    <t>Area (ha)</t>
  </si>
  <si>
    <t xml:space="preserve">No. 100% </t>
  </si>
  <si>
    <t>No.</t>
  </si>
  <si>
    <t>TOTAL</t>
  </si>
  <si>
    <t>Key</t>
  </si>
  <si>
    <t>The colour coding shows the highest risk element of the flood zone that is present on site and is not in itself an indication of whether the site should or shouldn’t be developed for flooding reason</t>
  </si>
  <si>
    <t>Main Table</t>
  </si>
  <si>
    <t xml:space="preserve">Flood Zone 1 + Surface Water </t>
  </si>
  <si>
    <t>Site Reference</t>
  </si>
  <si>
    <t>Site Name</t>
  </si>
  <si>
    <t>%</t>
  </si>
  <si>
    <t>Significant Surface Water Risk?</t>
  </si>
  <si>
    <t>Flood Risk Vulnerability Classification (NPPF)</t>
  </si>
  <si>
    <t>Level 1 Strategic Recommendation (see SFRA Report)</t>
  </si>
  <si>
    <t>Development Considerations</t>
  </si>
  <si>
    <t>Recommended Next Steps</t>
  </si>
  <si>
    <t>Council Comments</t>
  </si>
  <si>
    <t>Council Decision on Site for Local Plan</t>
  </si>
  <si>
    <t>SiteRef</t>
  </si>
  <si>
    <t>Name</t>
  </si>
  <si>
    <t>Proposed_Use</t>
  </si>
  <si>
    <t>Area_Ha</t>
  </si>
  <si>
    <t>FZ3b_Area</t>
  </si>
  <si>
    <t>FZ3a_Area</t>
  </si>
  <si>
    <t>FZ2_Area</t>
  </si>
  <si>
    <t>FZ1_Area</t>
  </si>
  <si>
    <t>FZ3b_pct</t>
  </si>
  <si>
    <t>FZ3a_pct</t>
  </si>
  <si>
    <t>FZ2_pct</t>
  </si>
  <si>
    <t>FZ1</t>
  </si>
  <si>
    <t>RoFSW30yr_Area</t>
  </si>
  <si>
    <t>RoFSW100yr_Area</t>
  </si>
  <si>
    <t>RoFSW100yr_Area_cumulative</t>
  </si>
  <si>
    <t>RoFSW1000yr_Area</t>
  </si>
  <si>
    <t>RoFSW1000yr_Area_cumulative</t>
  </si>
  <si>
    <t>RoFSW30yr_pct</t>
  </si>
  <si>
    <t>RoFSW100yr_pct</t>
  </si>
  <si>
    <t>RoFSW100yr_pct_cumulative</t>
  </si>
  <si>
    <t>RoFSW1000yr_pct</t>
  </si>
  <si>
    <t>RoFSW1000yr_pct_cumulative</t>
  </si>
  <si>
    <t>QA</t>
  </si>
  <si>
    <t>Employment</t>
  </si>
  <si>
    <t>Central Lancashire Authorities</t>
  </si>
  <si>
    <t>Level 1 Flood Risk Screening of Additional Sites</t>
  </si>
  <si>
    <t>19C387</t>
  </si>
  <si>
    <t>19C388</t>
  </si>
  <si>
    <t>19C389</t>
  </si>
  <si>
    <t>19C390</t>
  </si>
  <si>
    <t>19C391</t>
  </si>
  <si>
    <t>19C392a</t>
  </si>
  <si>
    <t>19C393a</t>
  </si>
  <si>
    <t>19C394a</t>
  </si>
  <si>
    <t>19C395a</t>
  </si>
  <si>
    <t>19C396a</t>
  </si>
  <si>
    <t>19C397a</t>
  </si>
  <si>
    <t>19C398a</t>
  </si>
  <si>
    <t>19C399a</t>
  </si>
  <si>
    <t>19C400a</t>
  </si>
  <si>
    <t>19C401a</t>
  </si>
  <si>
    <t>19C402a</t>
  </si>
  <si>
    <t>19C403</t>
  </si>
  <si>
    <t>19C404</t>
  </si>
  <si>
    <t>19C405</t>
  </si>
  <si>
    <t>19C406</t>
  </si>
  <si>
    <t>19C407</t>
  </si>
  <si>
    <t>19C408</t>
  </si>
  <si>
    <t>19C409</t>
  </si>
  <si>
    <t>19C410</t>
  </si>
  <si>
    <t>19C411</t>
  </si>
  <si>
    <t>19C412</t>
  </si>
  <si>
    <t>19P210</t>
  </si>
  <si>
    <t>19P305</t>
  </si>
  <si>
    <t>19P306</t>
  </si>
  <si>
    <t>19P307a</t>
  </si>
  <si>
    <t>19P308a</t>
  </si>
  <si>
    <t>19P309</t>
  </si>
  <si>
    <t>19P310</t>
  </si>
  <si>
    <t>19P311</t>
  </si>
  <si>
    <t>19P312</t>
  </si>
  <si>
    <t>19P313</t>
  </si>
  <si>
    <t>19P314</t>
  </si>
  <si>
    <t>19P315</t>
  </si>
  <si>
    <t>19P316</t>
  </si>
  <si>
    <t>19P317</t>
  </si>
  <si>
    <t>19P318</t>
  </si>
  <si>
    <t>19P319</t>
  </si>
  <si>
    <t>19P320</t>
  </si>
  <si>
    <t>19S322</t>
  </si>
  <si>
    <t>19S331x</t>
  </si>
  <si>
    <t>19S334x</t>
  </si>
  <si>
    <t>19S335</t>
  </si>
  <si>
    <t>19S337a</t>
  </si>
  <si>
    <t>19S338a</t>
  </si>
  <si>
    <t>19S339a</t>
  </si>
  <si>
    <t>19S340a</t>
  </si>
  <si>
    <t>19S341a</t>
  </si>
  <si>
    <t>19S342a</t>
  </si>
  <si>
    <t>19S345a</t>
  </si>
  <si>
    <t>19S347a</t>
  </si>
  <si>
    <t>19S348a</t>
  </si>
  <si>
    <t>19S349a</t>
  </si>
  <si>
    <t>19S351a</t>
  </si>
  <si>
    <t>19S353a</t>
  </si>
  <si>
    <t>19S354a</t>
  </si>
  <si>
    <t>19S355a</t>
  </si>
  <si>
    <t>19S356a</t>
  </si>
  <si>
    <t>19S358a</t>
  </si>
  <si>
    <t>19S359a</t>
  </si>
  <si>
    <t>19S360a</t>
  </si>
  <si>
    <t>LAND NORTH WEST OF PARKLANDS, BOLTON ROAD, CHORLEY, PR7 4AZ</t>
  </si>
  <si>
    <t>Southport Road, Ulnes Walton. Leyland, PR26 8LB</t>
  </si>
  <si>
    <t>Land adjoining Millers Barn, Ulnes Walton Lane, Chorley</t>
  </si>
  <si>
    <t>Land East of lower simpson fold lane, highere Wheelton</t>
  </si>
  <si>
    <t>Land immediately north of Wade Brook Road, PR26 8NW</t>
  </si>
  <si>
    <t>Euxton Park Golf Centre</t>
  </si>
  <si>
    <t>Little Knowley Farm</t>
  </si>
  <si>
    <t>Camelot Theme Park, Charnock Richard</t>
  </si>
  <si>
    <t>Cuerden Hall</t>
  </si>
  <si>
    <t>Cockers Farm</t>
  </si>
  <si>
    <t>Finnington Trading Estate</t>
  </si>
  <si>
    <t>Cuerden Lodge</t>
  </si>
  <si>
    <t>Orchard Heys Farm</t>
  </si>
  <si>
    <t>Blackburn Road</t>
  </si>
  <si>
    <t>West of M61 (BNE3.10) - Land adj to Delph Way</t>
  </si>
  <si>
    <t>West of M61(BNE3.10) - Land off Hill Top Lane</t>
  </si>
  <si>
    <t>1 Heath Paddock, Hut Lane, Heath Charnock, Chorley, PR6 9FP</t>
  </si>
  <si>
    <t>2 Heath Paddock, Hut Lane, Heath Charnock, Chorley, PR6 9FP</t>
  </si>
  <si>
    <t>GA Pet Foods - Asland Walks Energy</t>
  </si>
  <si>
    <t>Land at Euxton Park Golf Centre, Euxton Lane, Chorley, PR7 6DL</t>
  </si>
  <si>
    <t>Jeremiah Horrocks Biogas Farm, Carr House Lane</t>
  </si>
  <si>
    <t>Plocks Farm</t>
  </si>
  <si>
    <t>Canal Mill, Botany Brow, Chorley, PR6 9AF</t>
  </si>
  <si>
    <t>Tithebarn Lane, Heapey, Chorley, PR6 9BX</t>
  </si>
  <si>
    <t>Land south west of The Green and Langdon Brow including Bygone Times site off The Green, Eccleston, Lancashire, PR7 5T2 / PR7 5PB.</t>
  </si>
  <si>
    <t>Door Way to Value, 50 Preston Road, Whittle-Le-Woods, Chorley, PR6 7HH</t>
  </si>
  <si>
    <t>Land to the North of 36 Butterlands, Preston, Pr1 5TJ</t>
  </si>
  <si>
    <t>Land West of Garstang Road</t>
  </si>
  <si>
    <t>Land South of Sandy Gate Lane</t>
  </si>
  <si>
    <t>Former Fishwick Hall Golf Course, Glenluce Drive, Preston, PR1 5TD</t>
  </si>
  <si>
    <t>The Former Shawes Arms, 279 London Road, Preston, PR1 4PA</t>
  </si>
  <si>
    <t>50 Lancaster Road, Preston, PR1 1DD</t>
  </si>
  <si>
    <t>16 To 26 Avenham Street, Preston, PR1 3BN</t>
  </si>
  <si>
    <t>10 to 12 Lancaster Road, Preston, PR1 1DA</t>
  </si>
  <si>
    <t>Corner of Manchester Road and Church Street, Preston, PR1 3BT</t>
  </si>
  <si>
    <t>Arkwright House, Midgery Lane, Preston, PR1 3XT</t>
  </si>
  <si>
    <t>22 to 24 Manchester Road, Preston, PR1 3YH</t>
  </si>
  <si>
    <t>Oakham Court, Preston, PR1 3XD</t>
  </si>
  <si>
    <t>The Unicentre, Lords Walk, Preston, PR1 1DH</t>
  </si>
  <si>
    <t>Southgate Works, St Georges Road, Preston, PR1 1NP</t>
  </si>
  <si>
    <t>Tulketh Crescent, Preston, PR2 2RJ</t>
  </si>
  <si>
    <t>Lancastria House, Lancaster Road, Preston, PR1 2QH</t>
  </si>
  <si>
    <t>Land located east of James Towers Way, north of the M55, west of the M6 and south of Whittingham Lane at Broughton, near Preston</t>
  </si>
  <si>
    <t>Cuerdale Garden Village, Cuerdale Lane, Samlesbury, PR5 0UY</t>
  </si>
  <si>
    <t>land at liverpool road, hutton, PR4 5EB</t>
  </si>
  <si>
    <t>Land to the rear of 96-100 Marsh Lane, Longton, Preston, PR4 5ZL</t>
  </si>
  <si>
    <t>Carver Hey Farm, Moss Lane, Little Hoole, PR4 4SX</t>
  </si>
  <si>
    <t>Land North of Kittlingbourne Brow, Higher Walton,*</t>
  </si>
  <si>
    <t>Land North of Dawson Lane, Leyland, Lancashire, P*</t>
  </si>
  <si>
    <t>Land off Midge Hall Lane, Midge Hall, Leyland, PR*</t>
  </si>
  <si>
    <t>Cuerdale Enterprise Corridor, Cuerdale Lane, Pres*</t>
  </si>
  <si>
    <t>Nook Farm Barn, Dob Lane, Little Hoole, Preston, *</t>
  </si>
  <si>
    <t>JUNCTION OF NABS HEAD LANE AND SPRING LANE, BLUE *</t>
  </si>
  <si>
    <t>Land adjoining Hoghton Lane Farm
Hoghton Lane
Hog*</t>
  </si>
  <si>
    <t>Title number LAN88896
Freehold Land adjioning 
53*</t>
  </si>
  <si>
    <t>Arden House, 27 Midge Hall Lane, Midge Hall, Leyland</t>
  </si>
  <si>
    <t>Land adjoining Balls Farm, Brook Lane, Little Hoo*</t>
  </si>
  <si>
    <t>Higher Walton Mill, Cann Bridge St, Higher Walton*</t>
  </si>
  <si>
    <t>Darwenside Nurseries, Higher Walton Rd, PR5 4HT</t>
  </si>
  <si>
    <t>Shakespear Foundry, Higher Walton</t>
  </si>
  <si>
    <t>The Brambles Rest Home, Park Avenue, New Longton,*</t>
  </si>
  <si>
    <t>Pollard's Farm, Howick Cross Lane, PR1 0NS</t>
  </si>
  <si>
    <t>Darwenside Nursery, PR5 4HT</t>
  </si>
  <si>
    <t>Beverley House, 46 Hall Lane, PR4 5ZD</t>
  </si>
  <si>
    <t>Longton Swimming Pool, 120 Marsh Lane, Longton, P*</t>
  </si>
  <si>
    <t>Housing</t>
  </si>
  <si>
    <t>Gypsy/Traveller Site</t>
  </si>
  <si>
    <t>Housing with some OS</t>
  </si>
  <si>
    <t>Housing and Employment</t>
  </si>
  <si>
    <t xml:space="preserve">Housing and Employment </t>
  </si>
  <si>
    <t>No</t>
  </si>
  <si>
    <t>Exception Test required</t>
  </si>
  <si>
    <t>Highly Vulnerable</t>
  </si>
  <si>
    <t>Less Vulnerable</t>
  </si>
  <si>
    <t xml:space="preserve">More Vulnerable </t>
  </si>
  <si>
    <t>Yes</t>
  </si>
  <si>
    <t>Withdraw from allocation or carry out Level 2 SFRA to assess the depths of flooding.</t>
  </si>
  <si>
    <t>Consider withdrawal based on significant level of fluvial or suface water flood risk (if development cannot be directed away from areas at risk)</t>
  </si>
  <si>
    <t>Consider site layout and design</t>
  </si>
  <si>
    <t>Flood risk should be manageable through careful consideration of site layour and design around the flood risk early on in the planning stage.</t>
  </si>
  <si>
    <t>FRA required</t>
  </si>
  <si>
    <t>Site can progress to FRA stage.</t>
  </si>
  <si>
    <t>Development could be allocated on flood risk grounds subject to consultation with LPA and LLFA</t>
  </si>
  <si>
    <t>Strategic Recommendation A</t>
  </si>
  <si>
    <t>Strategic Recommendation B</t>
  </si>
  <si>
    <t>Strategic Recommendation C</t>
  </si>
  <si>
    <t>Strategic Recommendation D</t>
  </si>
  <si>
    <t>Strategic Recommendation E</t>
  </si>
  <si>
    <t>LPA to make decision on allocation.</t>
  </si>
  <si>
    <t>Withdraw from allocation or carry out Level 2 SFRA, required to inform on whether site can pass Exception Test.</t>
  </si>
  <si>
    <t>Fluvial / Tidal Flood Zone Coverage</t>
  </si>
  <si>
    <t>At Risk From Climate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</si>
</sst>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dd\ mmmm\ yyyy;@"/>
    <numFmt numFmtId="165" formatCode="0.0000"/>
    <numFmt numFmtId="166" formatCode="0.000000000"/>
    <numFmt numFmtId="167" formatCode="0.0000000"/>
  </numFmts>
  <fonts count="17" x14ac:knownFonts="1">
    <font>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2"/>
      <color rgb="FF002060"/>
      <name val="Arial"/>
      <family val="2"/>
    </font>
    <font>
      <b/>
      <sz val="12"/>
      <name val="Arial"/>
      <family val="2"/>
    </font>
    <font>
      <sz val="10"/>
      <name val="Arial"/>
      <family val="2"/>
    </font>
    <font>
      <b/>
      <sz val="10"/>
      <color rgb="FF002060"/>
      <name val="Arial"/>
      <family val="2"/>
    </font>
    <font>
      <b/>
      <sz val="10"/>
      <color theme="0"/>
      <name val="Arial"/>
      <family val="2"/>
    </font>
    <font>
      <b/>
      <sz val="16"/>
      <name val="Arial"/>
      <family val="2"/>
    </font>
    <font>
      <b/>
      <sz val="16"/>
      <color rgb="FF002060"/>
      <name val="Arial"/>
      <family val="2"/>
    </font>
    <font>
      <b/>
      <sz val="14"/>
      <color rgb="FF002060"/>
      <name val="Arial"/>
      <family val="2"/>
    </font>
    <font>
      <sz val="10"/>
      <color rgb="FFFF0000"/>
      <name val="Arial"/>
      <family val="2"/>
    </font>
    <font>
      <sz val="10"/>
      <name val="Arial"/>
      <charset val="1"/>
    </font>
    <font>
      <sz val="8"/>
      <name val="Calibri"/>
      <family val="2"/>
      <scheme val="minor"/>
    </font>
    <font>
      <sz val="10"/>
      <name val="Calibri"/>
      <family val="2"/>
      <scheme val="minor"/>
    </font>
    <font>
      <sz val="10"/>
      <color theme="1"/>
      <name val="Calibri"/>
      <family val="2"/>
      <scheme val="minor"/>
    </font>
  </fonts>
  <fills count="12">
    <fill>
      <patternFill patternType="none"/>
    </fill>
    <fill>
      <patternFill patternType="gray125"/>
    </fill>
    <fill>
      <patternFill patternType="solid">
        <fgColor theme="5"/>
      </patternFill>
    </fill>
    <fill>
      <patternFill patternType="solid">
        <fgColor theme="9" tint="0.59999389629810485"/>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7A0000"/>
        <bgColor indexed="64"/>
      </patternFill>
    </fill>
    <fill>
      <patternFill patternType="solid">
        <fgColor theme="5"/>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1" fillId="2" borderId="0" applyNumberFormat="0" applyBorder="0" applyAlignment="0" applyProtection="0"/>
    <xf numFmtId="0" fontId="2" fillId="4" borderId="0" applyFont="0"/>
  </cellStyleXfs>
  <cellXfs count="65">
    <xf numFmtId="0" fontId="0" fillId="0" borderId="0" xfId="0"/>
    <xf numFmtId="0" fontId="3" fillId="4" borderId="0" xfId="2" applyFont="1"/>
    <xf numFmtId="0" fontId="4" fillId="4" borderId="0" xfId="2" applyFont="1"/>
    <xf numFmtId="164" fontId="5" fillId="4" borderId="0" xfId="2" applyNumberFormat="1" applyFont="1" applyAlignment="1">
      <alignment horizontal="left"/>
    </xf>
    <xf numFmtId="0" fontId="7" fillId="4" borderId="0" xfId="2" applyFont="1"/>
    <xf numFmtId="0" fontId="3" fillId="0" borderId="6" xfId="2" applyFont="1" applyFill="1" applyBorder="1" applyAlignment="1">
      <alignment horizontal="center"/>
    </xf>
    <xf numFmtId="2" fontId="3" fillId="0" borderId="6" xfId="2" applyNumberFormat="1" applyFont="1" applyFill="1" applyBorder="1" applyAlignment="1">
      <alignment horizontal="center"/>
    </xf>
    <xf numFmtId="1" fontId="3" fillId="0" borderId="6" xfId="2" applyNumberFormat="1" applyFont="1" applyFill="1" applyBorder="1" applyAlignment="1">
      <alignment horizontal="center"/>
    </xf>
    <xf numFmtId="0" fontId="2" fillId="6" borderId="6" xfId="2" applyFill="1" applyBorder="1" applyAlignment="1">
      <alignment horizontal="left"/>
    </xf>
    <xf numFmtId="0" fontId="2" fillId="0" borderId="6" xfId="2" applyFill="1" applyBorder="1" applyAlignment="1">
      <alignment horizontal="center"/>
    </xf>
    <xf numFmtId="0" fontId="3" fillId="4" borderId="0" xfId="2" applyFont="1" applyAlignment="1">
      <alignment wrapText="1"/>
    </xf>
    <xf numFmtId="0" fontId="3" fillId="6" borderId="6" xfId="0" applyFont="1" applyFill="1" applyBorder="1"/>
    <xf numFmtId="0" fontId="3" fillId="5" borderId="0" xfId="0" applyFont="1" applyFill="1"/>
    <xf numFmtId="0" fontId="9" fillId="4" borderId="0" xfId="2" applyFont="1"/>
    <xf numFmtId="0" fontId="10" fillId="4" borderId="0" xfId="2" applyFont="1"/>
    <xf numFmtId="0" fontId="3" fillId="0" borderId="0" xfId="0" applyFont="1"/>
    <xf numFmtId="0" fontId="6" fillId="5" borderId="0" xfId="0" applyFont="1" applyFill="1" applyAlignment="1">
      <alignment vertical="center" wrapText="1"/>
    </xf>
    <xf numFmtId="0" fontId="3" fillId="7" borderId="8" xfId="2" applyFont="1" applyFill="1" applyBorder="1" applyAlignment="1">
      <alignment vertical="center"/>
    </xf>
    <xf numFmtId="0" fontId="3" fillId="8" borderId="9" xfId="2" applyFont="1" applyFill="1" applyBorder="1" applyAlignment="1">
      <alignment vertical="center"/>
    </xf>
    <xf numFmtId="0" fontId="3" fillId="9" borderId="9" xfId="2" applyFont="1" applyFill="1" applyBorder="1" applyAlignment="1">
      <alignment vertical="center"/>
    </xf>
    <xf numFmtId="0" fontId="3" fillId="6" borderId="10" xfId="2" applyFont="1" applyFill="1" applyBorder="1" applyAlignment="1">
      <alignment vertical="center"/>
    </xf>
    <xf numFmtId="0" fontId="11" fillId="4" borderId="0" xfId="2" applyFont="1"/>
    <xf numFmtId="0" fontId="3" fillId="6" borderId="6" xfId="0" applyFont="1" applyFill="1" applyBorder="1" applyAlignment="1">
      <alignment wrapText="1"/>
    </xf>
    <xf numFmtId="0" fontId="3" fillId="11" borderId="9" xfId="2" applyFont="1" applyFill="1" applyBorder="1" applyAlignment="1">
      <alignment vertical="center"/>
    </xf>
    <xf numFmtId="166" fontId="3" fillId="6" borderId="6" xfId="0" applyNumberFormat="1" applyFont="1" applyFill="1" applyBorder="1"/>
    <xf numFmtId="2" fontId="8" fillId="10" borderId="6" xfId="1" applyNumberFormat="1" applyFont="1" applyFill="1" applyBorder="1" applyAlignment="1">
      <alignment horizontal="center" vertical="center" wrapText="1"/>
    </xf>
    <xf numFmtId="0" fontId="3" fillId="0" borderId="6" xfId="2" applyFont="1" applyFill="1" applyBorder="1" applyAlignment="1">
      <alignment horizontal="left"/>
    </xf>
    <xf numFmtId="0" fontId="3" fillId="5" borderId="0" xfId="0" applyFont="1" applyFill="1" applyAlignment="1">
      <alignment wrapText="1"/>
    </xf>
    <xf numFmtId="165" fontId="3" fillId="8" borderId="0" xfId="0" applyNumberFormat="1" applyFont="1" applyFill="1"/>
    <xf numFmtId="0" fontId="3" fillId="8" borderId="0" xfId="0" applyFont="1" applyFill="1"/>
    <xf numFmtId="2" fontId="2" fillId="0" borderId="6" xfId="2" applyNumberFormat="1" applyFill="1" applyBorder="1" applyAlignment="1">
      <alignment horizontal="center"/>
    </xf>
    <xf numFmtId="0" fontId="3" fillId="6" borderId="1" xfId="0" applyFont="1" applyFill="1" applyBorder="1" applyAlignment="1">
      <alignment wrapText="1"/>
    </xf>
    <xf numFmtId="167" fontId="3" fillId="3" borderId="0" xfId="0" applyNumberFormat="1" applyFont="1" applyFill="1"/>
    <xf numFmtId="166" fontId="3" fillId="3" borderId="0" xfId="0" applyNumberFormat="1" applyFont="1" applyFill="1"/>
    <xf numFmtId="165" fontId="0" fillId="0" borderId="0" xfId="0" applyNumberFormat="1"/>
    <xf numFmtId="165" fontId="3" fillId="0" borderId="0" xfId="0" applyNumberFormat="1" applyFont="1"/>
    <xf numFmtId="165" fontId="3" fillId="3" borderId="0" xfId="0" applyNumberFormat="1" applyFont="1" applyFill="1"/>
    <xf numFmtId="165" fontId="0" fillId="8" borderId="0" xfId="0" applyNumberFormat="1" applyFill="1"/>
    <xf numFmtId="166" fontId="3" fillId="6" borderId="6" xfId="0" applyNumberFormat="1" applyFont="1" applyFill="1" applyBorder="1" applyAlignment="1">
      <alignment wrapText="1"/>
    </xf>
    <xf numFmtId="0" fontId="8" fillId="10" borderId="1" xfId="1" applyFont="1" applyFill="1" applyBorder="1" applyAlignment="1">
      <alignment horizontal="center" vertical="center" wrapText="1"/>
    </xf>
    <xf numFmtId="0" fontId="8" fillId="10" borderId="6" xfId="1" applyFont="1" applyFill="1" applyBorder="1" applyAlignment="1">
      <alignment horizontal="center" vertical="center" wrapText="1"/>
    </xf>
    <xf numFmtId="0" fontId="3" fillId="6" borderId="6" xfId="0" applyFont="1" applyFill="1" applyBorder="1" applyAlignment="1">
      <alignment horizontal="left"/>
    </xf>
    <xf numFmtId="165" fontId="3" fillId="6" borderId="6" xfId="0" applyNumberFormat="1" applyFont="1" applyFill="1" applyBorder="1"/>
    <xf numFmtId="0" fontId="8" fillId="10" borderId="6" xfId="1" applyFont="1" applyFill="1" applyBorder="1" applyAlignment="1">
      <alignment horizontal="center" vertical="center" wrapText="1"/>
    </xf>
    <xf numFmtId="0" fontId="12" fillId="6" borderId="1" xfId="0" applyFont="1" applyFill="1" applyBorder="1" applyAlignment="1">
      <alignment wrapText="1"/>
    </xf>
    <xf numFmtId="0" fontId="12" fillId="6" borderId="6" xfId="0" applyFont="1" applyFill="1" applyBorder="1" applyAlignment="1">
      <alignment wrapText="1"/>
    </xf>
    <xf numFmtId="0" fontId="13" fillId="0" borderId="0" xfId="0" applyFont="1"/>
    <xf numFmtId="1" fontId="2" fillId="0" borderId="6" xfId="2" applyNumberFormat="1" applyFill="1" applyBorder="1" applyAlignment="1">
      <alignment horizontal="center"/>
    </xf>
    <xf numFmtId="0" fontId="6" fillId="3" borderId="0" xfId="0" applyFont="1" applyFill="1"/>
    <xf numFmtId="165" fontId="3" fillId="0" borderId="0" xfId="0" applyNumberFormat="1" applyFont="1" applyFill="1"/>
    <xf numFmtId="0" fontId="6" fillId="0" borderId="0" xfId="0" applyFont="1" applyFill="1"/>
    <xf numFmtId="0" fontId="3" fillId="0" borderId="0" xfId="0" applyFont="1" applyFill="1"/>
    <xf numFmtId="0" fontId="15" fillId="0" borderId="0" xfId="0" applyFont="1"/>
    <xf numFmtId="0" fontId="0" fillId="0" borderId="0" xfId="0" applyFont="1"/>
    <xf numFmtId="0" fontId="16" fillId="0" borderId="0" xfId="0" applyFont="1"/>
    <xf numFmtId="0" fontId="6" fillId="0" borderId="0" xfId="0" applyFont="1"/>
    <xf numFmtId="0" fontId="3" fillId="6" borderId="11" xfId="0" applyFont="1" applyFill="1" applyBorder="1" applyAlignment="1">
      <alignment wrapText="1"/>
    </xf>
    <xf numFmtId="0" fontId="3" fillId="5" borderId="12" xfId="0" applyFont="1" applyFill="1" applyBorder="1" applyAlignment="1">
      <alignment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8" fillId="10" borderId="6"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8" fillId="10" borderId="2" xfId="1" applyFont="1" applyFill="1" applyBorder="1" applyAlignment="1">
      <alignment horizontal="center" vertical="center" wrapText="1"/>
    </xf>
  </cellXfs>
  <cellStyles count="3">
    <cellStyle name="Accent2" xfId="1" builtinId="33"/>
    <cellStyle name="Normal" xfId="0" builtinId="0"/>
    <cellStyle name="Style 1" xfId="2" xr:uid="{00000000-0005-0000-0000-000002000000}"/>
  </cellStyles>
  <dxfs count="82">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s>
  <tableStyles count="0" defaultTableStyle="TableStyleMedium2" defaultPivotStyle="PivotStyleLight16"/>
  <colors>
    <mruColors>
      <color rgb="FF9751CB"/>
      <color rgb="FF7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55217</xdr:colOff>
      <xdr:row>1</xdr:row>
      <xdr:rowOff>22012</xdr:rowOff>
    </xdr:from>
    <xdr:to>
      <xdr:col>1</xdr:col>
      <xdr:colOff>1202577</xdr:colOff>
      <xdr:row>7</xdr:row>
      <xdr:rowOff>93223</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305" y="178894"/>
          <a:ext cx="1147360" cy="100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1836964</xdr:colOff>
      <xdr:row>1</xdr:row>
      <xdr:rowOff>68035</xdr:rowOff>
    </xdr:from>
    <xdr:to>
      <xdr:col>2</xdr:col>
      <xdr:colOff>1877786</xdr:colOff>
      <xdr:row>6</xdr:row>
      <xdr:rowOff>136072</xdr:rowOff>
    </xdr:to>
    <xdr:pic>
      <xdr:nvPicPr>
        <xdr:cNvPr id="5" name="Picture 4" descr="https://centrallocalplan.lancashire.gov.uk/media/1054/u-central-lancashire-local-plan-review-website-website-media-landingbanner3.png?crop=0,0,0,0.073093629343629285&amp;cropmode=percentage&amp;width=1110&amp;height=541&amp;rnd=131777001430000000">
          <a:extLst>
            <a:ext uri="{FF2B5EF4-FFF2-40B4-BE49-F238E27FC236}">
              <a16:creationId xmlns:a16="http://schemas.microsoft.com/office/drawing/2014/main" id="{4F73B8DA-616D-4041-994A-BCBE7E1CFED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6744" t="15041" r="22987" b="65756"/>
        <a:stretch/>
      </xdr:blipFill>
      <xdr:spPr bwMode="auto">
        <a:xfrm>
          <a:off x="2013857" y="122464"/>
          <a:ext cx="1891393" cy="88446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AB93"/>
  <sheetViews>
    <sheetView tabSelected="1" topLeftCell="A22" zoomScale="70" zoomScaleNormal="70" zoomScalePageLayoutView="32" workbookViewId="0">
      <selection activeCell="M102" sqref="M102"/>
    </sheetView>
  </sheetViews>
  <sheetFormatPr defaultColWidth="9.140625" defaultRowHeight="12.75" x14ac:dyDescent="0.2"/>
  <cols>
    <col min="1" max="1" width="2.5703125" style="12" customWidth="1"/>
    <col min="2" max="2" width="27.7109375" style="12" customWidth="1"/>
    <col min="3" max="3" width="50.42578125" style="12" customWidth="1"/>
    <col min="4" max="4" width="30.28515625" style="12" customWidth="1"/>
    <col min="5" max="5" width="13.85546875" style="12" customWidth="1"/>
    <col min="6" max="6" width="12.7109375" style="12" customWidth="1"/>
    <col min="7" max="7" width="18.140625" style="12" customWidth="1"/>
    <col min="8" max="8" width="19.28515625" style="12" customWidth="1"/>
    <col min="9" max="12" width="12.7109375" style="12" customWidth="1"/>
    <col min="13" max="13" width="14" style="12" customWidth="1"/>
    <col min="14" max="16" width="12.7109375" style="12" customWidth="1"/>
    <col min="17" max="17" width="14.140625" style="12" customWidth="1"/>
    <col min="18" max="19" width="12.7109375" style="12" customWidth="1"/>
    <col min="20" max="20" width="19.7109375" style="12" customWidth="1"/>
    <col min="21" max="21" width="29.28515625" style="12" customWidth="1"/>
    <col min="22" max="22" width="33.7109375" style="12" bestFit="1" customWidth="1"/>
    <col min="23" max="23" width="42.7109375" style="12" bestFit="1" customWidth="1"/>
    <col min="24" max="24" width="85.7109375" style="27" customWidth="1"/>
    <col min="25" max="25" width="74.5703125" style="27" customWidth="1"/>
    <col min="26" max="26" width="75.7109375" style="27" customWidth="1"/>
    <col min="27" max="27" width="47.7109375" style="10" customWidth="1"/>
    <col min="28" max="28" width="33.5703125" style="12" customWidth="1"/>
    <col min="29" max="16384" width="9.140625" style="12"/>
  </cols>
  <sheetData>
    <row r="1" spans="2:27" ht="4.5" customHeight="1" x14ac:dyDescent="0.2">
      <c r="AA1" s="27"/>
    </row>
    <row r="2" spans="2:27" x14ac:dyDescent="0.2">
      <c r="AA2" s="27"/>
    </row>
    <row r="3" spans="2:27" x14ac:dyDescent="0.2">
      <c r="AA3" s="27"/>
    </row>
    <row r="4" spans="2:27" x14ac:dyDescent="0.2">
      <c r="AA4" s="27"/>
    </row>
    <row r="5" spans="2:27" x14ac:dyDescent="0.2">
      <c r="AA5" s="27"/>
    </row>
    <row r="6" spans="2:27" x14ac:dyDescent="0.2">
      <c r="AA6" s="27"/>
    </row>
    <row r="7" spans="2:27" x14ac:dyDescent="0.2">
      <c r="AA7" s="27"/>
    </row>
    <row r="8" spans="2:27" ht="18" x14ac:dyDescent="0.25">
      <c r="C8" s="4"/>
      <c r="D8" s="1"/>
      <c r="E8" s="1"/>
      <c r="F8" s="21" t="s">
        <v>0</v>
      </c>
      <c r="G8" s="1"/>
      <c r="H8" s="1"/>
      <c r="I8" s="1"/>
      <c r="J8" s="1"/>
      <c r="K8" s="1"/>
      <c r="L8" s="1"/>
      <c r="M8" s="1"/>
      <c r="N8" s="1"/>
      <c r="O8" s="1"/>
      <c r="P8" s="1"/>
      <c r="Q8" s="1"/>
      <c r="R8" s="1"/>
      <c r="S8" s="1"/>
      <c r="T8" s="1"/>
      <c r="U8" s="1"/>
      <c r="V8" s="1"/>
      <c r="AA8" s="27"/>
    </row>
    <row r="9" spans="2:27" ht="20.25" x14ac:dyDescent="0.3">
      <c r="B9" s="13" t="s">
        <v>53</v>
      </c>
      <c r="C9" s="1"/>
      <c r="D9" s="1"/>
      <c r="E9" s="1"/>
      <c r="F9" s="1"/>
      <c r="G9" s="1"/>
      <c r="H9" s="1"/>
      <c r="I9" s="1"/>
      <c r="J9" s="1"/>
      <c r="K9" s="1"/>
      <c r="L9" s="1"/>
      <c r="M9" s="1"/>
      <c r="N9" s="1"/>
      <c r="O9" s="1"/>
      <c r="P9" s="1"/>
      <c r="Q9" s="1"/>
      <c r="R9" s="1"/>
      <c r="S9" s="1"/>
      <c r="T9" s="1"/>
      <c r="U9" s="1"/>
      <c r="V9" s="1"/>
      <c r="AA9" s="27"/>
    </row>
    <row r="10" spans="2:27" ht="24" customHeight="1" x14ac:dyDescent="0.3">
      <c r="B10" s="14" t="s">
        <v>54</v>
      </c>
      <c r="C10" s="1"/>
      <c r="D10" s="1"/>
      <c r="E10" s="1"/>
      <c r="F10" s="62" t="s">
        <v>210</v>
      </c>
      <c r="G10" s="64"/>
      <c r="H10" s="64"/>
      <c r="I10" s="64"/>
      <c r="J10" s="64"/>
      <c r="K10" s="64"/>
      <c r="L10" s="64"/>
      <c r="M10" s="63"/>
      <c r="N10" s="62" t="s">
        <v>1</v>
      </c>
      <c r="O10" s="64"/>
      <c r="P10" s="64"/>
      <c r="Q10" s="64"/>
      <c r="R10" s="64"/>
      <c r="S10" s="63"/>
      <c r="T10" s="1"/>
      <c r="U10" s="1"/>
      <c r="V10" s="1"/>
      <c r="AA10" s="27"/>
    </row>
    <row r="11" spans="2:27" ht="34.5" customHeight="1" x14ac:dyDescent="0.25">
      <c r="B11" s="3">
        <v>44622</v>
      </c>
      <c r="C11" s="1"/>
      <c r="D11" s="1"/>
      <c r="E11" s="1"/>
      <c r="F11" s="62" t="s">
        <v>2</v>
      </c>
      <c r="G11" s="63"/>
      <c r="H11" s="62" t="s">
        <v>3</v>
      </c>
      <c r="I11" s="63"/>
      <c r="J11" s="62" t="s">
        <v>4</v>
      </c>
      <c r="K11" s="63"/>
      <c r="L11" s="62" t="s">
        <v>5</v>
      </c>
      <c r="M11" s="63"/>
      <c r="N11" s="62" t="s">
        <v>6</v>
      </c>
      <c r="O11" s="63"/>
      <c r="P11" s="62" t="s">
        <v>7</v>
      </c>
      <c r="Q11" s="63"/>
      <c r="R11" s="62" t="s">
        <v>8</v>
      </c>
      <c r="S11" s="63"/>
      <c r="T11" s="1"/>
      <c r="U11" s="1"/>
      <c r="V11" s="1"/>
      <c r="AA11" s="27"/>
    </row>
    <row r="12" spans="2:27" ht="30" customHeight="1" x14ac:dyDescent="0.2">
      <c r="C12" s="40" t="s">
        <v>9</v>
      </c>
      <c r="D12" s="40" t="s">
        <v>10</v>
      </c>
      <c r="E12" s="40" t="s">
        <v>11</v>
      </c>
      <c r="F12" s="40" t="s">
        <v>11</v>
      </c>
      <c r="G12" s="40" t="s">
        <v>12</v>
      </c>
      <c r="H12" s="40" t="s">
        <v>11</v>
      </c>
      <c r="I12" s="40" t="s">
        <v>13</v>
      </c>
      <c r="J12" s="40" t="s">
        <v>11</v>
      </c>
      <c r="K12" s="40" t="s">
        <v>13</v>
      </c>
      <c r="L12" s="40" t="s">
        <v>11</v>
      </c>
      <c r="M12" s="40" t="s">
        <v>13</v>
      </c>
      <c r="N12" s="40" t="s">
        <v>11</v>
      </c>
      <c r="O12" s="40" t="s">
        <v>13</v>
      </c>
      <c r="P12" s="40" t="s">
        <v>11</v>
      </c>
      <c r="Q12" s="40" t="s">
        <v>13</v>
      </c>
      <c r="R12" s="40" t="s">
        <v>11</v>
      </c>
      <c r="S12" s="40" t="s">
        <v>13</v>
      </c>
      <c r="T12" s="1"/>
      <c r="U12" s="1"/>
      <c r="V12" s="1"/>
      <c r="AA12" s="27"/>
    </row>
    <row r="13" spans="2:27" x14ac:dyDescent="0.2">
      <c r="C13" s="26" t="s">
        <v>185</v>
      </c>
      <c r="D13" s="5">
        <f>COUNTIF($D$28:$D$92, "Housing")</f>
        <v>43</v>
      </c>
      <c r="E13" s="6">
        <f>SUMIF($D$28:$D$92, "Housing", $E$28:$E$92)</f>
        <v>79.695873929999976</v>
      </c>
      <c r="F13" s="6">
        <f>SUMIF($D$28:$D$92, "Housing", $F$28:$F$92)</f>
        <v>77.40734410258834</v>
      </c>
      <c r="G13" s="7">
        <f>COUNTIFS($D$28:$D$92, "Housing", $G$28:$G$92, "=100")</f>
        <v>35</v>
      </c>
      <c r="H13" s="6">
        <f>SUMIF($D$28:$D$92, "Housing", $H$28:$H$92)</f>
        <v>2.0548421512278199</v>
      </c>
      <c r="I13" s="7">
        <f>COUNTIFS($D$28:$D$92, "Housing", $I$28:$I$92, "&gt;0")</f>
        <v>8</v>
      </c>
      <c r="J13" s="6">
        <f>SUMIF($D$28:$D$92, "Housing", $J$28:$J$92)</f>
        <v>0.22141242723879101</v>
      </c>
      <c r="K13" s="7">
        <f>COUNTIFS($D$28:$D$92, "Housing", $K$28:$K$92, "&gt;0")</f>
        <v>7</v>
      </c>
      <c r="L13" s="6">
        <f>SUMIF($D$28:$D$92, "Housing", $L$28:$L$92)</f>
        <v>1.2275248945025262E-2</v>
      </c>
      <c r="M13" s="7">
        <f>COUNTIFS($D$28:$D$92, "Housing", $M$28:$M$92, "&gt;0")</f>
        <v>2</v>
      </c>
      <c r="N13" s="6">
        <f>SUMIF($D$28:$D$92, "Housing", $N$28:$N$92)</f>
        <v>5.9085844542219679</v>
      </c>
      <c r="O13" s="5">
        <f>COUNTIFS($D$28:$D$92, "Housing", $O$28:$O$92, "&gt;0")</f>
        <v>30</v>
      </c>
      <c r="P13" s="6">
        <f>SUMIF($D$28:$D$92, "Housing", $P$28:$P$92)</f>
        <v>1.8867617325873784</v>
      </c>
      <c r="Q13" s="5">
        <f>COUNTIFS($D$28:$D$92, "Housing", $Q$28:$Q$92, "&gt;0")</f>
        <v>20</v>
      </c>
      <c r="R13" s="6">
        <f>SUMIF($D$28:$D$92, "Housing", $R$28:$R$92)</f>
        <v>1.1639877645879115</v>
      </c>
      <c r="S13" s="5">
        <f>COUNTIFS($D$28:$D$92, "Housing", $S$28:$S$92, "&gt;0")</f>
        <v>17</v>
      </c>
      <c r="T13" s="1"/>
      <c r="U13" s="1"/>
      <c r="V13" s="1"/>
      <c r="AA13" s="27"/>
    </row>
    <row r="14" spans="2:27" x14ac:dyDescent="0.2">
      <c r="C14" s="26" t="s">
        <v>189</v>
      </c>
      <c r="D14" s="5">
        <f>COUNTIF($D$28:$D$92, "Housing and Employment")</f>
        <v>11</v>
      </c>
      <c r="E14" s="6">
        <f>SUMIF($D$28:$D$92, "Housing and Employment", $E$28:$E$92)</f>
        <v>72.365871540000001</v>
      </c>
      <c r="F14" s="6">
        <f>SUMIF($D$28:$D$92, "Housing and Employment", $F$28:$F$92)</f>
        <v>57.389103081672403</v>
      </c>
      <c r="G14" s="7">
        <f>COUNTIFS($D$28:$D$92, "Housing and Employment", $G$28:$G$92, "=100")</f>
        <v>6</v>
      </c>
      <c r="H14" s="6">
        <f>SUMIF($D$28:$D$92, "Housing and Employment", $H$28:$H$92)</f>
        <v>11.372913388400988</v>
      </c>
      <c r="I14" s="7">
        <f>COUNTIFS($D$28:$D$92, "Housing and Employment", $I$28:$I$92, "&gt;0")</f>
        <v>5</v>
      </c>
      <c r="J14" s="6">
        <f>SUMIF($D$28:$D$92, "Housing and Employment", $J$28:$J$92)</f>
        <v>3.6038550699266199</v>
      </c>
      <c r="K14" s="7">
        <f>COUNTIFS($D$28:$D$92, "Housing and Employment", $K$28:$K$92, "&gt;0")</f>
        <v>4</v>
      </c>
      <c r="L14" s="6">
        <f>SUMIF($D$28:$D$92, "Housing and Employment", $L$28:$L$92)</f>
        <v>0</v>
      </c>
      <c r="M14" s="7">
        <f>COUNTIFS($D$28:$D$92, "Housing and Employment", $M$28:$M$92, "&gt;0")</f>
        <v>0</v>
      </c>
      <c r="N14" s="6">
        <f>SUMIF($D$28:$D$92, "Housing and Employment", $N$28:$N$92)</f>
        <v>22.061899737708217</v>
      </c>
      <c r="O14" s="7">
        <f>COUNTIFS($D$28:$D$92, "Housing and Employment", $O$28:$O$92, "&gt;0")</f>
        <v>9</v>
      </c>
      <c r="P14" s="6">
        <f>SUMIF($D$28:$D$92, "Housing and Employment", $P$28:$P$92)</f>
        <v>8.5096354716085401</v>
      </c>
      <c r="Q14" s="7">
        <f>COUNTIFS($D$28:$D$92, "Housing and Employment", $Q$28:$Q$92, "&gt;0")</f>
        <v>8</v>
      </c>
      <c r="R14" s="6">
        <f>SUMIF($D$28:$D$92, "Housing and Employment", $R$28:$R$92)</f>
        <v>5.1351076745453739</v>
      </c>
      <c r="S14" s="7">
        <f>COUNTIFS($D$28:$D$92, "Housing and Employment", $S$28:$S$92, "&gt;0")</f>
        <v>6</v>
      </c>
      <c r="T14" s="1"/>
      <c r="U14" s="1"/>
      <c r="V14" s="1"/>
      <c r="AA14" s="27"/>
    </row>
    <row r="15" spans="2:27" x14ac:dyDescent="0.2">
      <c r="C15" s="26" t="s">
        <v>187</v>
      </c>
      <c r="D15" s="5">
        <f>COUNTIF($D$28:$D$92, "Housing with some OS")</f>
        <v>2</v>
      </c>
      <c r="E15" s="6">
        <f>SUMIF($D$28:$D$92, "Housing with some OS", $E$28:$E$92)</f>
        <v>5.0866828900000005</v>
      </c>
      <c r="F15" s="6">
        <f>SUMIF($D$28:$D$92, "Housing with some OS", $F$28:$F$92)</f>
        <v>5.0866828900000005</v>
      </c>
      <c r="G15" s="7">
        <f>COUNTIFS($D$28:$D$92, "Housing with some OS", $G$28:$G$92, "=100")</f>
        <v>2</v>
      </c>
      <c r="H15" s="6">
        <f>SUMIF($D$28:$D$92, "Housing with some OS", $H$28:$H$92)</f>
        <v>0</v>
      </c>
      <c r="I15" s="7">
        <f>COUNTIFS($D$28:$D$92, "Housing with some OS", $I$28:$I$92, "&gt;0")</f>
        <v>0</v>
      </c>
      <c r="J15" s="6">
        <f>SUMIF($D$28:$D$92, "Housing with some OS", $J$28:$J$92)</f>
        <v>0</v>
      </c>
      <c r="K15" s="7">
        <f>COUNTIFS($D$28:$D$92, "Housing with some OS", $K$28:$K$92, "&gt;0")</f>
        <v>0</v>
      </c>
      <c r="L15" s="6">
        <f>SUMIF($D$28:$D$92, "Housing with some OS", $L$28:$L$92)</f>
        <v>0</v>
      </c>
      <c r="M15" s="7">
        <f>COUNTIFS($D$28:$D$92, "Housing with some OS", $M$28:$M$92, "&gt;0")</f>
        <v>0</v>
      </c>
      <c r="N15" s="6">
        <f>SUMIF($D$28:$D$92, "Housing with some OS", $N$28:$N$92)</f>
        <v>0.34548420204481456</v>
      </c>
      <c r="O15" s="7">
        <f>COUNTIFS($D$28:$D$92, "Housing with some OS", $O$28:$O$92, "&gt;0")</f>
        <v>2</v>
      </c>
      <c r="P15" s="6">
        <f>SUMIF($D$28:$D$92, "Housing with some OS", $P$28:$P$92)</f>
        <v>0.17509113171405721</v>
      </c>
      <c r="Q15" s="7">
        <f>COUNTIFS($D$28:$D$92, "Housing with some OS", $Q$28:$Q$92, "&gt;0")</f>
        <v>2</v>
      </c>
      <c r="R15" s="6">
        <f>SUMIF($D$28:$D$92, "Housing with some OS", $R$28:$R$92)</f>
        <v>0.10001837002143255</v>
      </c>
      <c r="S15" s="7">
        <f>COUNTIFS($D$28:$D$92, "Housing with some OS", $S$28:$S$92, "&gt;0")</f>
        <v>2</v>
      </c>
      <c r="T15" s="1"/>
      <c r="U15" s="1"/>
      <c r="V15" s="1"/>
      <c r="AA15" s="27"/>
    </row>
    <row r="16" spans="2:27" x14ac:dyDescent="0.2">
      <c r="C16" s="26" t="s">
        <v>52</v>
      </c>
      <c r="D16" s="5">
        <f>COUNTIF($D$28:$D$92, "Employment")</f>
        <v>7</v>
      </c>
      <c r="E16" s="6">
        <f>SUMIF($D$28:$D$92, "Employment", $E$28:$E$92)</f>
        <v>168.57522254</v>
      </c>
      <c r="F16" s="6">
        <f>SUMIF($D$28:$D$92, "Employment", $F$28:$F$92)</f>
        <v>115.13125848455519</v>
      </c>
      <c r="G16" s="7">
        <f>COUNTIFS($D$28:$D$92, "Employment", $G$28:$G$92, "=100")</f>
        <v>3</v>
      </c>
      <c r="H16" s="6">
        <f>SUMIF($D$28:$D$92, "Employment", $H$28:$H$92)</f>
        <v>15.220031482616609</v>
      </c>
      <c r="I16" s="7">
        <f>COUNTIFS($D$28:$D$92, "Employment", $I$28:$I$92, "&gt;0")</f>
        <v>4</v>
      </c>
      <c r="J16" s="6">
        <f>SUMIF($D$28:$D$92, "Employment", $J$28:$J$92)</f>
        <v>37.233062734854535</v>
      </c>
      <c r="K16" s="7">
        <f>COUNTIFS($D$28:$D$92, "Employment", $K$28:$K$92, "&gt;0")</f>
        <v>4</v>
      </c>
      <c r="L16" s="6">
        <f>SUMIF($D$28:$D$92, "Employment", $L$28:$L$92)</f>
        <v>0.99086983797367256</v>
      </c>
      <c r="M16" s="7">
        <f>COUNTIFS($D$28:$D$92, "Employment", $M$28:$M$92, "&gt;0")</f>
        <v>2</v>
      </c>
      <c r="N16" s="6">
        <f>SUMIF($D$28:$D$92, "Employment", $N$28:$N$92)</f>
        <v>14.05674891553933</v>
      </c>
      <c r="O16" s="7">
        <f>COUNTIFS($D$28:$D$92, "Employment", $O$28:$O$92, "&gt;0")</f>
        <v>7</v>
      </c>
      <c r="P16" s="6">
        <f>SUMIF($D$28:$D$92, "Employment", $P$28:$P$92)</f>
        <v>4.9122745480644934</v>
      </c>
      <c r="Q16" s="7">
        <f>COUNTIFS($D$28:$D$92, "Employment", $Q$28:$Q$92, "&gt;0")</f>
        <v>6</v>
      </c>
      <c r="R16" s="6">
        <f>SUMIF($D$28:$D$92, "Employment", $R$28:$R$92)</f>
        <v>3.0826052175514942</v>
      </c>
      <c r="S16" s="7">
        <f>COUNTIFS($D$28:$D$92, "Employment", $S$28:$S$92, "&gt;0")</f>
        <v>6</v>
      </c>
      <c r="T16" s="1"/>
      <c r="U16" s="1"/>
      <c r="V16" s="1"/>
      <c r="AA16" s="27"/>
    </row>
    <row r="17" spans="2:27" x14ac:dyDescent="0.2">
      <c r="C17" s="26" t="s">
        <v>186</v>
      </c>
      <c r="D17" s="5">
        <f>COUNTIF($D$28:$D$92, "Gypsy/Traveller Site")</f>
        <v>2</v>
      </c>
      <c r="E17" s="6">
        <f>SUMIF($D$28:$D$92, "Gypsy/Traveller Site", $E$28:$E$92)</f>
        <v>0.25309871</v>
      </c>
      <c r="F17" s="6">
        <f>SUMIF($D$28:$D$92, "Gypsy/Traveller Site", $F$28:$F$92)</f>
        <v>0.25309871</v>
      </c>
      <c r="G17" s="7">
        <f>COUNTIFS($D$28:$D$92, "Gypsy/Traveller Site", $G$28:$G$92, "=100")</f>
        <v>2</v>
      </c>
      <c r="H17" s="6">
        <f>SUMIF($D$28:$D$92, "Gypsy/Traveller Site", $H$27:$H$92)</f>
        <v>0</v>
      </c>
      <c r="I17" s="7">
        <f>COUNTIFS($D$28:$D$92, "Gypsy/Traveller Site", $I$28:$I$92, "&gt;0")</f>
        <v>0</v>
      </c>
      <c r="J17" s="6">
        <f>SUMIF($D$28:$D$92, "Gypsy/Traveller Site", $J$28:$J$92)</f>
        <v>0</v>
      </c>
      <c r="K17" s="7">
        <f>COUNTIFS($D$28:$D$92, "Gypsy/Traveller Site", $K$28:$K$92, "&gt;0")</f>
        <v>0</v>
      </c>
      <c r="L17" s="6">
        <f>SUMIF($D$28:$D$92, "Gypsy/Traveller Site", $L$28:$L$92)</f>
        <v>0</v>
      </c>
      <c r="M17" s="7">
        <f>COUNTIFS($D$28:$D$92, "Gypsy/Traveller Site", $M$28:$M$92, "&gt;0")</f>
        <v>0</v>
      </c>
      <c r="N17" s="6">
        <f>SUMIF($D$28:$D$92, "Gypsy/Traveller Site", $N$28:$N$92)</f>
        <v>6.2238993340977726E-3</v>
      </c>
      <c r="O17" s="7">
        <f>COUNTIFS($D$28:$D$92, "Gypsy/Traveller Site", $O$28:$O$92, "&gt;0")</f>
        <v>2</v>
      </c>
      <c r="P17" s="6">
        <f>SUMIF($D$28:$D$92, "Gypsy/Traveller Site", $P$28:$P$92)</f>
        <v>0</v>
      </c>
      <c r="Q17" s="7">
        <f>COUNTIFS($D$28:$D$92, "Gypsy/Traveller Site", $Q$28:$Q$92, "&gt;0")</f>
        <v>0</v>
      </c>
      <c r="R17" s="6">
        <f>SUMIF($D$28:$D$92, "Gypsy/Traveller Site", $R$28:$R$92)</f>
        <v>0</v>
      </c>
      <c r="S17" s="7">
        <f>COUNTIFS($D$28:$D$92, "Gypsy/Traveller Site", $S$28:$S$92, "&gt;0")</f>
        <v>0</v>
      </c>
      <c r="T17" s="1"/>
      <c r="U17" s="1"/>
      <c r="V17" s="1"/>
      <c r="AA17" s="27"/>
    </row>
    <row r="18" spans="2:27" x14ac:dyDescent="0.2">
      <c r="C18" s="8" t="s">
        <v>14</v>
      </c>
      <c r="D18" s="9">
        <f t="shared" ref="D18:S18" si="0">SUM(D13:D17)</f>
        <v>65</v>
      </c>
      <c r="E18" s="30">
        <f t="shared" si="0"/>
        <v>325.97674960999996</v>
      </c>
      <c r="F18" s="30">
        <f t="shared" si="0"/>
        <v>255.2674872688159</v>
      </c>
      <c r="G18" s="47">
        <f t="shared" si="0"/>
        <v>48</v>
      </c>
      <c r="H18" s="30">
        <f t="shared" si="0"/>
        <v>28.647787022245417</v>
      </c>
      <c r="I18" s="47">
        <f t="shared" si="0"/>
        <v>17</v>
      </c>
      <c r="J18" s="30">
        <f t="shared" si="0"/>
        <v>41.058330232019948</v>
      </c>
      <c r="K18" s="47">
        <f t="shared" si="0"/>
        <v>15</v>
      </c>
      <c r="L18" s="30">
        <f t="shared" si="0"/>
        <v>1.0031450869186977</v>
      </c>
      <c r="M18" s="47">
        <f t="shared" si="0"/>
        <v>4</v>
      </c>
      <c r="N18" s="30">
        <f t="shared" si="0"/>
        <v>42.378941208848424</v>
      </c>
      <c r="O18" s="47">
        <f t="shared" si="0"/>
        <v>50</v>
      </c>
      <c r="P18" s="30">
        <f t="shared" si="0"/>
        <v>15.483762883974469</v>
      </c>
      <c r="Q18" s="47">
        <f t="shared" si="0"/>
        <v>36</v>
      </c>
      <c r="R18" s="30">
        <f t="shared" si="0"/>
        <v>9.4817190267062124</v>
      </c>
      <c r="S18" s="47">
        <f t="shared" si="0"/>
        <v>31</v>
      </c>
      <c r="T18" s="1"/>
      <c r="U18" s="1"/>
      <c r="V18" s="1"/>
      <c r="AA18" s="27"/>
    </row>
    <row r="19" spans="2:27" x14ac:dyDescent="0.2">
      <c r="C19" s="16"/>
      <c r="AA19" s="27"/>
    </row>
    <row r="20" spans="2:27" ht="16.5" thickBot="1" x14ac:dyDescent="0.3">
      <c r="B20" s="2" t="s">
        <v>15</v>
      </c>
      <c r="C20" s="16"/>
      <c r="AA20" s="27"/>
    </row>
    <row r="21" spans="2:27" ht="14.25" customHeight="1" x14ac:dyDescent="0.2">
      <c r="B21" s="17" t="s">
        <v>5</v>
      </c>
      <c r="C21" s="58" t="s">
        <v>16</v>
      </c>
      <c r="AA21" s="27"/>
    </row>
    <row r="22" spans="2:27" ht="15" customHeight="1" x14ac:dyDescent="0.2">
      <c r="B22" s="23" t="s">
        <v>4</v>
      </c>
      <c r="C22" s="59"/>
      <c r="AA22" s="27"/>
    </row>
    <row r="23" spans="2:27" ht="18" x14ac:dyDescent="0.25">
      <c r="B23" s="18" t="s">
        <v>3</v>
      </c>
      <c r="C23" s="59"/>
      <c r="F23" s="21" t="s">
        <v>17</v>
      </c>
      <c r="AA23" s="27"/>
    </row>
    <row r="24" spans="2:27" ht="15" customHeight="1" x14ac:dyDescent="0.2">
      <c r="B24" s="19" t="s">
        <v>18</v>
      </c>
      <c r="C24" s="59"/>
      <c r="AA24" s="27"/>
    </row>
    <row r="25" spans="2:27" ht="18.75" customHeight="1" thickBot="1" x14ac:dyDescent="0.25">
      <c r="B25" s="20" t="s">
        <v>2</v>
      </c>
      <c r="C25" s="60"/>
      <c r="F25" s="61" t="str">
        <f>F10</f>
        <v>Fluvial / Tidal Flood Zone Coverage</v>
      </c>
      <c r="G25" s="61"/>
      <c r="H25" s="61"/>
      <c r="I25" s="61"/>
      <c r="J25" s="61"/>
      <c r="K25" s="61"/>
      <c r="L25" s="61"/>
      <c r="M25" s="61"/>
      <c r="N25" s="61" t="s">
        <v>1</v>
      </c>
      <c r="O25" s="61"/>
      <c r="P25" s="61"/>
      <c r="Q25" s="61"/>
      <c r="R25" s="61"/>
      <c r="S25" s="61"/>
      <c r="W25" s="10"/>
      <c r="X25" s="10"/>
      <c r="Y25" s="10"/>
      <c r="Z25" s="10"/>
    </row>
    <row r="26" spans="2:27" ht="30" customHeight="1" x14ac:dyDescent="0.2">
      <c r="F26" s="61" t="s">
        <v>2</v>
      </c>
      <c r="G26" s="61"/>
      <c r="H26" s="61" t="s">
        <v>3</v>
      </c>
      <c r="I26" s="61"/>
      <c r="J26" s="61" t="s">
        <v>4</v>
      </c>
      <c r="K26" s="61"/>
      <c r="L26" s="61" t="s">
        <v>5</v>
      </c>
      <c r="M26" s="61"/>
      <c r="N26" s="62" t="s">
        <v>6</v>
      </c>
      <c r="O26" s="63"/>
      <c r="P26" s="62" t="s">
        <v>7</v>
      </c>
      <c r="Q26" s="63"/>
      <c r="R26" s="62" t="s">
        <v>8</v>
      </c>
      <c r="S26" s="63"/>
      <c r="W26" s="10"/>
      <c r="X26" s="10"/>
      <c r="Y26" s="10"/>
      <c r="Z26" s="10"/>
    </row>
    <row r="27" spans="2:27" ht="44.25" customHeight="1" x14ac:dyDescent="0.2">
      <c r="B27" s="40" t="s">
        <v>19</v>
      </c>
      <c r="C27" s="40" t="s">
        <v>20</v>
      </c>
      <c r="D27" s="40" t="s">
        <v>9</v>
      </c>
      <c r="E27" s="40" t="s">
        <v>11</v>
      </c>
      <c r="F27" s="40" t="s">
        <v>11</v>
      </c>
      <c r="G27" s="40" t="s">
        <v>21</v>
      </c>
      <c r="H27" s="40" t="s">
        <v>11</v>
      </c>
      <c r="I27" s="40" t="s">
        <v>21</v>
      </c>
      <c r="J27" s="40" t="s">
        <v>11</v>
      </c>
      <c r="K27" s="25" t="s">
        <v>21</v>
      </c>
      <c r="L27" s="40" t="s">
        <v>11</v>
      </c>
      <c r="M27" s="40" t="s">
        <v>21</v>
      </c>
      <c r="N27" s="40" t="s">
        <v>11</v>
      </c>
      <c r="O27" s="40" t="s">
        <v>21</v>
      </c>
      <c r="P27" s="40" t="s">
        <v>11</v>
      </c>
      <c r="Q27" s="40" t="s">
        <v>21</v>
      </c>
      <c r="R27" s="40" t="s">
        <v>11</v>
      </c>
      <c r="S27" s="40" t="s">
        <v>21</v>
      </c>
      <c r="T27" s="40" t="s">
        <v>22</v>
      </c>
      <c r="U27" s="40" t="s">
        <v>211</v>
      </c>
      <c r="V27" s="40" t="s">
        <v>23</v>
      </c>
      <c r="W27" s="40" t="s">
        <v>24</v>
      </c>
      <c r="X27" s="39" t="s">
        <v>25</v>
      </c>
      <c r="Y27" s="39" t="s">
        <v>26</v>
      </c>
      <c r="Z27" s="40" t="s">
        <v>27</v>
      </c>
      <c r="AA27" s="43" t="s">
        <v>28</v>
      </c>
    </row>
    <row r="28" spans="2:27" ht="25.5" x14ac:dyDescent="0.2">
      <c r="B28" s="11" t="str">
        <f>Calculations!A2</f>
        <v>19C387</v>
      </c>
      <c r="C28" s="22" t="str">
        <f>Calculations!B2</f>
        <v>LAND NORTH WEST OF PARKLANDS, BOLTON ROAD, CHORLEY, PR7 4AZ</v>
      </c>
      <c r="D28" s="11" t="str">
        <f>Calculations!C2</f>
        <v>Housing</v>
      </c>
      <c r="E28" s="42">
        <f>Calculations!D2</f>
        <v>3.2569742499999998</v>
      </c>
      <c r="F28" s="42">
        <f>Calculations!H2</f>
        <v>3.2569742499999998</v>
      </c>
      <c r="G28" s="42">
        <f>Calculations!L2</f>
        <v>100</v>
      </c>
      <c r="H28" s="42">
        <f>Calculations!G2</f>
        <v>0</v>
      </c>
      <c r="I28" s="42">
        <f>Calculations!K2</f>
        <v>0</v>
      </c>
      <c r="J28" s="42">
        <f>Calculations!F2</f>
        <v>0</v>
      </c>
      <c r="K28" s="42">
        <f>Calculations!J2</f>
        <v>0</v>
      </c>
      <c r="L28" s="42">
        <f>Calculations!E2</f>
        <v>0</v>
      </c>
      <c r="M28" s="42">
        <f>Calculations!I2</f>
        <v>0</v>
      </c>
      <c r="N28" s="42">
        <f>Calculations!Q2</f>
        <v>0.31240841043498446</v>
      </c>
      <c r="O28" s="42">
        <f>Calculations!V2</f>
        <v>9.5919828176407744</v>
      </c>
      <c r="P28" s="42">
        <f>Calculations!O2</f>
        <v>0.2152</v>
      </c>
      <c r="Q28" s="42">
        <f>Calculations!T2</f>
        <v>6.6073595761464805</v>
      </c>
      <c r="R28" s="42">
        <f>Calculations!M2</f>
        <v>0.16200000000000001</v>
      </c>
      <c r="S28" s="42">
        <f>Calculations!R2</f>
        <v>4.9739416883630572</v>
      </c>
      <c r="T28" s="24" t="s">
        <v>190</v>
      </c>
      <c r="U28" s="38" t="s">
        <v>190</v>
      </c>
      <c r="V28" s="24" t="s">
        <v>194</v>
      </c>
      <c r="W28" s="22" t="s">
        <v>206</v>
      </c>
      <c r="X28" s="31" t="s">
        <v>200</v>
      </c>
      <c r="Y28" s="31" t="s">
        <v>201</v>
      </c>
      <c r="Z28" s="31"/>
      <c r="AA28" s="22"/>
    </row>
    <row r="29" spans="2:27" x14ac:dyDescent="0.2">
      <c r="B29" s="11" t="str">
        <f>Calculations!A3</f>
        <v>19C388</v>
      </c>
      <c r="C29" s="22" t="str">
        <f>Calculations!B3</f>
        <v>Southport Road, Ulnes Walton. Leyland, PR26 8LB</v>
      </c>
      <c r="D29" s="11" t="str">
        <f>Calculations!C3</f>
        <v>Housing</v>
      </c>
      <c r="E29" s="42">
        <f>Calculations!D3</f>
        <v>0.26429464000000003</v>
      </c>
      <c r="F29" s="42">
        <f>Calculations!H3</f>
        <v>0.26429464000000003</v>
      </c>
      <c r="G29" s="42">
        <f>Calculations!L3</f>
        <v>100</v>
      </c>
      <c r="H29" s="42">
        <f>Calculations!G3</f>
        <v>0</v>
      </c>
      <c r="I29" s="42">
        <f>Calculations!K3</f>
        <v>0</v>
      </c>
      <c r="J29" s="42">
        <f>Calculations!F3</f>
        <v>0</v>
      </c>
      <c r="K29" s="42">
        <f>Calculations!J3</f>
        <v>0</v>
      </c>
      <c r="L29" s="42">
        <f>Calculations!E3</f>
        <v>0</v>
      </c>
      <c r="M29" s="42">
        <f>Calculations!I3</f>
        <v>0</v>
      </c>
      <c r="N29" s="42">
        <f>Calculations!Q3</f>
        <v>1.3983884421712275E-2</v>
      </c>
      <c r="O29" s="42">
        <f>Calculations!V3</f>
        <v>5.2910208174150917</v>
      </c>
      <c r="P29" s="42">
        <f>Calculations!O3</f>
        <v>0</v>
      </c>
      <c r="Q29" s="42">
        <f>Calculations!T3</f>
        <v>0</v>
      </c>
      <c r="R29" s="42">
        <f>Calculations!M3</f>
        <v>0</v>
      </c>
      <c r="S29" s="42">
        <f>Calculations!R3</f>
        <v>0</v>
      </c>
      <c r="T29" s="24" t="s">
        <v>190</v>
      </c>
      <c r="U29" s="38" t="s">
        <v>190</v>
      </c>
      <c r="V29" s="24" t="s">
        <v>194</v>
      </c>
      <c r="W29" s="22" t="s">
        <v>206</v>
      </c>
      <c r="X29" s="31" t="s">
        <v>200</v>
      </c>
      <c r="Y29" s="31" t="s">
        <v>201</v>
      </c>
      <c r="Z29" s="31"/>
      <c r="AA29" s="22"/>
    </row>
    <row r="30" spans="2:27" ht="25.5" x14ac:dyDescent="0.2">
      <c r="B30" s="11" t="str">
        <f>Calculations!A4</f>
        <v>19C389</v>
      </c>
      <c r="C30" s="22" t="str">
        <f>Calculations!B4</f>
        <v>Land adjoining Millers Barn, Ulnes Walton Lane, Chorley</v>
      </c>
      <c r="D30" s="11" t="str">
        <f>Calculations!C4</f>
        <v>Housing</v>
      </c>
      <c r="E30" s="42">
        <f>Calculations!D4</f>
        <v>1.3572725400000001</v>
      </c>
      <c r="F30" s="42">
        <f>Calculations!H4</f>
        <v>1.3572725400000001</v>
      </c>
      <c r="G30" s="42">
        <f>Calculations!L4</f>
        <v>100</v>
      </c>
      <c r="H30" s="42">
        <f>Calculations!G4</f>
        <v>0</v>
      </c>
      <c r="I30" s="42">
        <f>Calculations!K4</f>
        <v>0</v>
      </c>
      <c r="J30" s="42">
        <f>Calculations!F4</f>
        <v>0</v>
      </c>
      <c r="K30" s="42">
        <f>Calculations!J4</f>
        <v>0</v>
      </c>
      <c r="L30" s="42">
        <f>Calculations!E4</f>
        <v>0</v>
      </c>
      <c r="M30" s="42">
        <f>Calculations!I4</f>
        <v>0</v>
      </c>
      <c r="N30" s="42">
        <f>Calculations!Q4</f>
        <v>0.26645213472262919</v>
      </c>
      <c r="O30" s="42">
        <f>Calculations!V4</f>
        <v>19.631439292408373</v>
      </c>
      <c r="P30" s="42">
        <f>Calculations!O4</f>
        <v>0.15293403456781612</v>
      </c>
      <c r="Q30" s="42">
        <f>Calculations!T4</f>
        <v>11.267746901283077</v>
      </c>
      <c r="R30" s="42">
        <f>Calculations!M4</f>
        <v>0.1079933582938007</v>
      </c>
      <c r="S30" s="42">
        <f>Calculations!R4</f>
        <v>7.9566450444654757</v>
      </c>
      <c r="T30" s="24" t="s">
        <v>195</v>
      </c>
      <c r="U30" s="38" t="s">
        <v>190</v>
      </c>
      <c r="V30" s="24" t="s">
        <v>194</v>
      </c>
      <c r="W30" s="22" t="s">
        <v>203</v>
      </c>
      <c r="X30" s="31" t="s">
        <v>197</v>
      </c>
      <c r="Y30" s="31" t="s">
        <v>196</v>
      </c>
      <c r="Z30" s="31"/>
      <c r="AA30" s="22"/>
    </row>
    <row r="31" spans="2:27" x14ac:dyDescent="0.2">
      <c r="B31" s="11" t="str">
        <f>Calculations!A5</f>
        <v>19C390</v>
      </c>
      <c r="C31" s="22" t="str">
        <f>Calculations!B5</f>
        <v>Land East of lower simpson fold lane, highere Wheelton</v>
      </c>
      <c r="D31" s="11" t="str">
        <f>Calculations!C5</f>
        <v>Housing</v>
      </c>
      <c r="E31" s="42">
        <f>Calculations!D5</f>
        <v>5.00298482</v>
      </c>
      <c r="F31" s="42">
        <f>Calculations!H5</f>
        <v>5.00298482</v>
      </c>
      <c r="G31" s="42">
        <f>Calculations!L5</f>
        <v>100</v>
      </c>
      <c r="H31" s="42">
        <f>Calculations!G5</f>
        <v>0</v>
      </c>
      <c r="I31" s="42">
        <f>Calculations!K5</f>
        <v>0</v>
      </c>
      <c r="J31" s="42">
        <f>Calculations!F5</f>
        <v>0</v>
      </c>
      <c r="K31" s="42">
        <f>Calculations!J5</f>
        <v>0</v>
      </c>
      <c r="L31" s="42">
        <f>Calculations!E5</f>
        <v>0</v>
      </c>
      <c r="M31" s="42">
        <f>Calculations!I5</f>
        <v>0</v>
      </c>
      <c r="N31" s="42">
        <f>Calculations!Q5</f>
        <v>3.8387000001966951E-4</v>
      </c>
      <c r="O31" s="42">
        <f>Calculations!V5</f>
        <v>7.6728196033117192E-3</v>
      </c>
      <c r="P31" s="42">
        <f>Calculations!O5</f>
        <v>0</v>
      </c>
      <c r="Q31" s="42">
        <f>Calculations!T5</f>
        <v>0</v>
      </c>
      <c r="R31" s="42">
        <f>Calculations!M5</f>
        <v>0</v>
      </c>
      <c r="S31" s="42">
        <f>Calculations!R5</f>
        <v>0</v>
      </c>
      <c r="T31" s="24" t="s">
        <v>190</v>
      </c>
      <c r="U31" s="38" t="s">
        <v>190</v>
      </c>
      <c r="V31" s="24" t="s">
        <v>194</v>
      </c>
      <c r="W31" s="22" t="s">
        <v>206</v>
      </c>
      <c r="X31" s="31" t="s">
        <v>200</v>
      </c>
      <c r="Y31" s="31" t="s">
        <v>201</v>
      </c>
      <c r="Z31" s="31"/>
      <c r="AA31" s="22"/>
    </row>
    <row r="32" spans="2:27" x14ac:dyDescent="0.2">
      <c r="B32" s="11" t="str">
        <f>Calculations!A6</f>
        <v>19C391</v>
      </c>
      <c r="C32" s="22" t="str">
        <f>Calculations!B6</f>
        <v>Land immediately north of Wade Brook Road, PR26 8NW</v>
      </c>
      <c r="D32" s="11" t="str">
        <f>Calculations!C6</f>
        <v>Housing</v>
      </c>
      <c r="E32" s="42">
        <f>Calculations!D6</f>
        <v>13.947705559999999</v>
      </c>
      <c r="F32" s="42">
        <f>Calculations!H6</f>
        <v>13.947705559999999</v>
      </c>
      <c r="G32" s="42">
        <f>Calculations!L6</f>
        <v>100</v>
      </c>
      <c r="H32" s="42">
        <f>Calculations!G6</f>
        <v>0</v>
      </c>
      <c r="I32" s="42">
        <f>Calculations!K6</f>
        <v>0</v>
      </c>
      <c r="J32" s="42">
        <f>Calculations!F6</f>
        <v>0</v>
      </c>
      <c r="K32" s="42">
        <f>Calculations!J6</f>
        <v>0</v>
      </c>
      <c r="L32" s="42">
        <f>Calculations!E6</f>
        <v>0</v>
      </c>
      <c r="M32" s="42">
        <f>Calculations!I6</f>
        <v>0</v>
      </c>
      <c r="N32" s="42">
        <f>Calculations!Q6</f>
        <v>2.000699285958965</v>
      </c>
      <c r="O32" s="42">
        <f>Calculations!V6</f>
        <v>14.344289656477127</v>
      </c>
      <c r="P32" s="42">
        <f>Calculations!O6</f>
        <v>0.64073923687368328</v>
      </c>
      <c r="Q32" s="42">
        <f>Calculations!T6</f>
        <v>4.5938683901618242</v>
      </c>
      <c r="R32" s="42">
        <f>Calculations!M6</f>
        <v>0.32603045147636017</v>
      </c>
      <c r="S32" s="42">
        <f>Calculations!R6</f>
        <v>2.337520318835582</v>
      </c>
      <c r="T32" s="24" t="s">
        <v>190</v>
      </c>
      <c r="U32" s="38" t="s">
        <v>190</v>
      </c>
      <c r="V32" s="24" t="s">
        <v>194</v>
      </c>
      <c r="W32" s="22" t="s">
        <v>206</v>
      </c>
      <c r="X32" s="31" t="s">
        <v>200</v>
      </c>
      <c r="Y32" s="31" t="s">
        <v>201</v>
      </c>
      <c r="Z32" s="31"/>
      <c r="AA32" s="22"/>
    </row>
    <row r="33" spans="2:28" x14ac:dyDescent="0.2">
      <c r="B33" s="11" t="str">
        <f>Calculations!A7</f>
        <v>19C392a</v>
      </c>
      <c r="C33" s="22" t="str">
        <f>Calculations!B7</f>
        <v>Euxton Park Golf Centre</v>
      </c>
      <c r="D33" s="11" t="str">
        <f>Calculations!C7</f>
        <v>Housing</v>
      </c>
      <c r="E33" s="42">
        <f>Calculations!D7</f>
        <v>0.68908935000000004</v>
      </c>
      <c r="F33" s="42">
        <f>Calculations!H7</f>
        <v>0.68908935000000004</v>
      </c>
      <c r="G33" s="42">
        <f>Calculations!L7</f>
        <v>100</v>
      </c>
      <c r="H33" s="42">
        <f>Calculations!G7</f>
        <v>0</v>
      </c>
      <c r="I33" s="42">
        <f>Calculations!K7</f>
        <v>0</v>
      </c>
      <c r="J33" s="42">
        <f>Calculations!F7</f>
        <v>0</v>
      </c>
      <c r="K33" s="42">
        <f>Calculations!J7</f>
        <v>0</v>
      </c>
      <c r="L33" s="42">
        <f>Calculations!E7</f>
        <v>0</v>
      </c>
      <c r="M33" s="42">
        <f>Calculations!I7</f>
        <v>0</v>
      </c>
      <c r="N33" s="42">
        <f>Calculations!Q7</f>
        <v>0.1483856063213444</v>
      </c>
      <c r="O33" s="42">
        <f>Calculations!V7</f>
        <v>21.533579980788325</v>
      </c>
      <c r="P33" s="42">
        <f>Calculations!O7</f>
        <v>1.8401192225137752E-2</v>
      </c>
      <c r="Q33" s="42">
        <f>Calculations!T7</f>
        <v>2.6703637525580319</v>
      </c>
      <c r="R33" s="42">
        <f>Calculations!M7</f>
        <v>1.24E-2</v>
      </c>
      <c r="S33" s="42">
        <f>Calculations!R7</f>
        <v>1.7994763668891411</v>
      </c>
      <c r="T33" s="24" t="s">
        <v>190</v>
      </c>
      <c r="U33" s="38" t="s">
        <v>190</v>
      </c>
      <c r="V33" s="24" t="s">
        <v>194</v>
      </c>
      <c r="W33" s="22" t="s">
        <v>206</v>
      </c>
      <c r="X33" s="31" t="s">
        <v>200</v>
      </c>
      <c r="Y33" s="31" t="s">
        <v>201</v>
      </c>
      <c r="Z33" s="31"/>
      <c r="AA33" s="22"/>
    </row>
    <row r="34" spans="2:28" x14ac:dyDescent="0.2">
      <c r="B34" s="11" t="str">
        <f>Calculations!A8</f>
        <v>19C393a</v>
      </c>
      <c r="C34" s="22" t="str">
        <f>Calculations!B8</f>
        <v>Little Knowley Farm</v>
      </c>
      <c r="D34" s="11" t="str">
        <f>Calculations!C8</f>
        <v>Housing</v>
      </c>
      <c r="E34" s="42">
        <f>Calculations!D8</f>
        <v>24.40762668</v>
      </c>
      <c r="F34" s="42">
        <f>Calculations!H8</f>
        <v>23.173881977802562</v>
      </c>
      <c r="G34" s="42">
        <f>Calculations!L8</f>
        <v>94.945249210942791</v>
      </c>
      <c r="H34" s="42">
        <f>Calculations!G8</f>
        <v>1.2337447021974373</v>
      </c>
      <c r="I34" s="42">
        <f>Calculations!K8</f>
        <v>5.0547507890572065</v>
      </c>
      <c r="J34" s="42">
        <f>Calculations!F8</f>
        <v>0</v>
      </c>
      <c r="K34" s="42">
        <f>Calculations!J8</f>
        <v>0</v>
      </c>
      <c r="L34" s="42">
        <f>Calculations!E8</f>
        <v>0</v>
      </c>
      <c r="M34" s="42">
        <f>Calculations!I8</f>
        <v>0</v>
      </c>
      <c r="N34" s="42">
        <f>Calculations!Q8</f>
        <v>0.7524593190255171</v>
      </c>
      <c r="O34" s="42">
        <f>Calculations!V8</f>
        <v>3.0828860539812104</v>
      </c>
      <c r="P34" s="42">
        <f>Calculations!O8</f>
        <v>8.2474225748363689E-2</v>
      </c>
      <c r="Q34" s="42">
        <f>Calculations!T8</f>
        <v>0.33790350380909584</v>
      </c>
      <c r="R34" s="42">
        <f>Calculations!M8</f>
        <v>5.3199999999999997E-2</v>
      </c>
      <c r="S34" s="42">
        <f>Calculations!R8</f>
        <v>0.21796465792224251</v>
      </c>
      <c r="T34" s="24" t="s">
        <v>190</v>
      </c>
      <c r="U34" s="38" t="s">
        <v>195</v>
      </c>
      <c r="V34" s="24" t="s">
        <v>194</v>
      </c>
      <c r="W34" s="22" t="s">
        <v>206</v>
      </c>
      <c r="X34" s="31" t="s">
        <v>200</v>
      </c>
      <c r="Y34" s="31" t="s">
        <v>201</v>
      </c>
      <c r="Z34" s="31"/>
      <c r="AA34" s="22"/>
    </row>
    <row r="35" spans="2:28" x14ac:dyDescent="0.2">
      <c r="B35" s="11" t="str">
        <f>Calculations!A9</f>
        <v>19C394a</v>
      </c>
      <c r="C35" s="22" t="str">
        <f>Calculations!B9</f>
        <v>Camelot Theme Park, Charnock Richard</v>
      </c>
      <c r="D35" s="11" t="str">
        <f>Calculations!C9</f>
        <v>Housing and Employment</v>
      </c>
      <c r="E35" s="42">
        <f>Calculations!D9</f>
        <v>26.873202110000001</v>
      </c>
      <c r="F35" s="42">
        <f>Calculations!H9</f>
        <v>26.873202110000001</v>
      </c>
      <c r="G35" s="42">
        <f>Calculations!L9</f>
        <v>100</v>
      </c>
      <c r="H35" s="42">
        <f>Calculations!G9</f>
        <v>0</v>
      </c>
      <c r="I35" s="42">
        <f>Calculations!K9</f>
        <v>0</v>
      </c>
      <c r="J35" s="42">
        <f>Calculations!F9</f>
        <v>0</v>
      </c>
      <c r="K35" s="42">
        <f>Calculations!J9</f>
        <v>0</v>
      </c>
      <c r="L35" s="42">
        <f>Calculations!E9</f>
        <v>0</v>
      </c>
      <c r="M35" s="42">
        <f>Calculations!I9</f>
        <v>0</v>
      </c>
      <c r="N35" s="42">
        <f>Calculations!Q9</f>
        <v>1.1159868064247069</v>
      </c>
      <c r="O35" s="42">
        <f>Calculations!V9</f>
        <v>4.1527868612629089</v>
      </c>
      <c r="P35" s="42">
        <f>Calculations!O9</f>
        <v>0.34282148207719254</v>
      </c>
      <c r="Q35" s="42">
        <f>Calculations!T9</f>
        <v>1.2757001591173331</v>
      </c>
      <c r="R35" s="42">
        <f>Calculations!M9</f>
        <v>0.15004248120322888</v>
      </c>
      <c r="S35" s="42">
        <f>Calculations!R9</f>
        <v>0.55833495609886918</v>
      </c>
      <c r="T35" s="24" t="s">
        <v>190</v>
      </c>
      <c r="U35" s="38" t="s">
        <v>190</v>
      </c>
      <c r="V35" s="24" t="s">
        <v>194</v>
      </c>
      <c r="W35" s="22" t="s">
        <v>206</v>
      </c>
      <c r="X35" s="31" t="s">
        <v>200</v>
      </c>
      <c r="Y35" s="31" t="s">
        <v>201</v>
      </c>
      <c r="Z35" s="31"/>
      <c r="AA35" s="22"/>
    </row>
    <row r="36" spans="2:28" x14ac:dyDescent="0.2">
      <c r="B36" s="11" t="str">
        <f>Calculations!A10</f>
        <v>19C395a</v>
      </c>
      <c r="C36" s="22" t="str">
        <f>Calculations!B10</f>
        <v>Cuerden Hall</v>
      </c>
      <c r="D36" s="11" t="str">
        <f>Calculations!C10</f>
        <v>Housing</v>
      </c>
      <c r="E36" s="42">
        <f>Calculations!D10</f>
        <v>2.0417038000000001</v>
      </c>
      <c r="F36" s="42">
        <f>Calculations!H10</f>
        <v>2.0417038000000001</v>
      </c>
      <c r="G36" s="42">
        <f>Calculations!L10</f>
        <v>100</v>
      </c>
      <c r="H36" s="42">
        <f>Calculations!G10</f>
        <v>0</v>
      </c>
      <c r="I36" s="42">
        <f>Calculations!K10</f>
        <v>0</v>
      </c>
      <c r="J36" s="42">
        <f>Calculations!F10</f>
        <v>0</v>
      </c>
      <c r="K36" s="42">
        <f>Calculations!J10</f>
        <v>0</v>
      </c>
      <c r="L36" s="42">
        <f>Calculations!E10</f>
        <v>0</v>
      </c>
      <c r="M36" s="42">
        <f>Calculations!I10</f>
        <v>0</v>
      </c>
      <c r="N36" s="42">
        <f>Calculations!Q10</f>
        <v>0</v>
      </c>
      <c r="O36" s="42">
        <f>Calculations!V10</f>
        <v>0</v>
      </c>
      <c r="P36" s="42">
        <f>Calculations!O10</f>
        <v>0</v>
      </c>
      <c r="Q36" s="42">
        <f>Calculations!T10</f>
        <v>0</v>
      </c>
      <c r="R36" s="42">
        <f>Calculations!M10</f>
        <v>0</v>
      </c>
      <c r="S36" s="42">
        <f>Calculations!R10</f>
        <v>0</v>
      </c>
      <c r="T36" s="24" t="s">
        <v>190</v>
      </c>
      <c r="U36" s="38" t="s">
        <v>190</v>
      </c>
      <c r="V36" s="24" t="s">
        <v>194</v>
      </c>
      <c r="W36" s="22" t="s">
        <v>206</v>
      </c>
      <c r="X36" s="31" t="s">
        <v>200</v>
      </c>
      <c r="Y36" s="31" t="s">
        <v>201</v>
      </c>
      <c r="Z36" s="31"/>
      <c r="AA36" s="22"/>
    </row>
    <row r="37" spans="2:28" x14ac:dyDescent="0.2">
      <c r="B37" s="11" t="str">
        <f>Calculations!A11</f>
        <v>19C396a</v>
      </c>
      <c r="C37" s="22" t="str">
        <f>Calculations!B11</f>
        <v>Cockers Farm</v>
      </c>
      <c r="D37" s="11" t="str">
        <f>Calculations!C11</f>
        <v>Housing</v>
      </c>
      <c r="E37" s="42">
        <f>Calculations!D11</f>
        <v>0.53783217000000005</v>
      </c>
      <c r="F37" s="42">
        <f>Calculations!H11</f>
        <v>0.53783217000000005</v>
      </c>
      <c r="G37" s="42">
        <f>Calculations!L11</f>
        <v>100</v>
      </c>
      <c r="H37" s="42">
        <f>Calculations!G11</f>
        <v>0</v>
      </c>
      <c r="I37" s="42">
        <f>Calculations!K11</f>
        <v>0</v>
      </c>
      <c r="J37" s="42">
        <f>Calculations!F11</f>
        <v>0</v>
      </c>
      <c r="K37" s="42">
        <f>Calculations!J11</f>
        <v>0</v>
      </c>
      <c r="L37" s="42">
        <f>Calculations!E11</f>
        <v>0</v>
      </c>
      <c r="M37" s="42">
        <f>Calculations!I11</f>
        <v>0</v>
      </c>
      <c r="N37" s="42">
        <f>Calculations!Q11</f>
        <v>0</v>
      </c>
      <c r="O37" s="42">
        <f>Calculations!V11</f>
        <v>0</v>
      </c>
      <c r="P37" s="42">
        <f>Calculations!O11</f>
        <v>0</v>
      </c>
      <c r="Q37" s="42">
        <f>Calculations!T11</f>
        <v>0</v>
      </c>
      <c r="R37" s="42">
        <f>Calculations!M11</f>
        <v>0</v>
      </c>
      <c r="S37" s="42">
        <f>Calculations!R11</f>
        <v>0</v>
      </c>
      <c r="T37" s="24" t="s">
        <v>190</v>
      </c>
      <c r="U37" s="38" t="s">
        <v>190</v>
      </c>
      <c r="V37" s="24" t="s">
        <v>194</v>
      </c>
      <c r="W37" s="22" t="s">
        <v>207</v>
      </c>
      <c r="X37" s="31" t="s">
        <v>202</v>
      </c>
      <c r="Y37" s="31" t="s">
        <v>208</v>
      </c>
      <c r="Z37" s="31"/>
      <c r="AA37" s="22"/>
    </row>
    <row r="38" spans="2:28" x14ac:dyDescent="0.2">
      <c r="B38" s="11" t="str">
        <f>Calculations!A12</f>
        <v>19C397a</v>
      </c>
      <c r="C38" s="22" t="str">
        <f>Calculations!B12</f>
        <v>Finnington Trading Estate</v>
      </c>
      <c r="D38" s="11" t="str">
        <f>Calculations!C12</f>
        <v>Housing</v>
      </c>
      <c r="E38" s="42">
        <f>Calculations!D12</f>
        <v>1.8759259800000001</v>
      </c>
      <c r="F38" s="42">
        <f>Calculations!H12</f>
        <v>1.8759259800000001</v>
      </c>
      <c r="G38" s="42">
        <f>Calculations!L12</f>
        <v>100</v>
      </c>
      <c r="H38" s="42">
        <f>Calculations!G12</f>
        <v>0</v>
      </c>
      <c r="I38" s="42">
        <f>Calculations!K12</f>
        <v>0</v>
      </c>
      <c r="J38" s="42">
        <f>Calculations!F12</f>
        <v>0</v>
      </c>
      <c r="K38" s="42">
        <f>Calculations!J12</f>
        <v>0</v>
      </c>
      <c r="L38" s="42">
        <f>Calculations!E12</f>
        <v>0</v>
      </c>
      <c r="M38" s="42">
        <f>Calculations!I12</f>
        <v>0</v>
      </c>
      <c r="N38" s="42">
        <f>Calculations!Q12</f>
        <v>0.32619244285622001</v>
      </c>
      <c r="O38" s="42">
        <f>Calculations!V12</f>
        <v>17.388342948170056</v>
      </c>
      <c r="P38" s="42">
        <f>Calculations!O12</f>
        <v>9.649462375239075E-4</v>
      </c>
      <c r="Q38" s="42">
        <f>Calculations!T12</f>
        <v>5.1438396174027477E-2</v>
      </c>
      <c r="R38" s="42">
        <f>Calculations!M12</f>
        <v>9.649462375239075E-4</v>
      </c>
      <c r="S38" s="42">
        <f>Calculations!R12</f>
        <v>5.1438396174027477E-2</v>
      </c>
      <c r="T38" s="24" t="s">
        <v>190</v>
      </c>
      <c r="U38" s="38" t="s">
        <v>195</v>
      </c>
      <c r="V38" s="24" t="s">
        <v>194</v>
      </c>
      <c r="W38" s="22" t="s">
        <v>206</v>
      </c>
      <c r="X38" s="31" t="s">
        <v>200</v>
      </c>
      <c r="Y38" s="31" t="s">
        <v>201</v>
      </c>
      <c r="Z38" s="31"/>
      <c r="AA38" s="22"/>
    </row>
    <row r="39" spans="2:28" x14ac:dyDescent="0.2">
      <c r="B39" s="11" t="str">
        <f>Calculations!A13</f>
        <v>19C398a</v>
      </c>
      <c r="C39" s="22" t="str">
        <f>Calculations!B13</f>
        <v>Cuerden Lodge</v>
      </c>
      <c r="D39" s="11" t="str">
        <f>Calculations!C13</f>
        <v>Housing</v>
      </c>
      <c r="E39" s="42">
        <f>Calculations!D13</f>
        <v>0.39909964999999997</v>
      </c>
      <c r="F39" s="42">
        <f>Calculations!H13</f>
        <v>0.39909964999999997</v>
      </c>
      <c r="G39" s="42">
        <f>Calculations!L13</f>
        <v>100</v>
      </c>
      <c r="H39" s="42">
        <f>Calculations!G13</f>
        <v>0</v>
      </c>
      <c r="I39" s="42">
        <f>Calculations!K13</f>
        <v>0</v>
      </c>
      <c r="J39" s="42">
        <f>Calculations!F13</f>
        <v>0</v>
      </c>
      <c r="K39" s="42">
        <f>Calculations!J13</f>
        <v>0</v>
      </c>
      <c r="L39" s="42">
        <f>Calculations!E13</f>
        <v>0</v>
      </c>
      <c r="M39" s="42">
        <f>Calculations!I13</f>
        <v>0</v>
      </c>
      <c r="N39" s="42">
        <f>Calculations!Q13</f>
        <v>0</v>
      </c>
      <c r="O39" s="42">
        <f>Calculations!V13</f>
        <v>0</v>
      </c>
      <c r="P39" s="42">
        <f>Calculations!O13</f>
        <v>0</v>
      </c>
      <c r="Q39" s="42">
        <f>Calculations!T13</f>
        <v>0</v>
      </c>
      <c r="R39" s="42">
        <f>Calculations!M13</f>
        <v>0</v>
      </c>
      <c r="S39" s="42">
        <f>Calculations!R13</f>
        <v>0</v>
      </c>
      <c r="T39" s="24" t="s">
        <v>190</v>
      </c>
      <c r="U39" s="38" t="s">
        <v>190</v>
      </c>
      <c r="V39" s="24" t="s">
        <v>194</v>
      </c>
      <c r="W39" s="22" t="s">
        <v>207</v>
      </c>
      <c r="X39" s="31" t="s">
        <v>202</v>
      </c>
      <c r="Y39" s="31" t="s">
        <v>208</v>
      </c>
      <c r="Z39" s="31"/>
      <c r="AA39" s="22"/>
    </row>
    <row r="40" spans="2:28" x14ac:dyDescent="0.2">
      <c r="B40" s="11" t="str">
        <f>Calculations!A14</f>
        <v>19C399a</v>
      </c>
      <c r="C40" s="22" t="str">
        <f>Calculations!B14</f>
        <v>Orchard Heys Farm</v>
      </c>
      <c r="D40" s="11" t="str">
        <f>Calculations!C14</f>
        <v>Housing</v>
      </c>
      <c r="E40" s="42">
        <f>Calculations!D14</f>
        <v>0.37692458000000001</v>
      </c>
      <c r="F40" s="42">
        <f>Calculations!H14</f>
        <v>0.37692458000000001</v>
      </c>
      <c r="G40" s="42">
        <f>Calculations!L14</f>
        <v>100</v>
      </c>
      <c r="H40" s="42">
        <f>Calculations!G14</f>
        <v>0</v>
      </c>
      <c r="I40" s="42">
        <f>Calculations!K14</f>
        <v>0</v>
      </c>
      <c r="J40" s="42">
        <f>Calculations!F14</f>
        <v>0</v>
      </c>
      <c r="K40" s="42">
        <f>Calculations!J14</f>
        <v>0</v>
      </c>
      <c r="L40" s="42">
        <f>Calculations!E14</f>
        <v>0</v>
      </c>
      <c r="M40" s="42">
        <f>Calculations!I14</f>
        <v>0</v>
      </c>
      <c r="N40" s="42">
        <f>Calculations!Q14</f>
        <v>7.1109291390395929E-2</v>
      </c>
      <c r="O40" s="42">
        <f>Calculations!V14</f>
        <v>18.865655137268025</v>
      </c>
      <c r="P40" s="42">
        <f>Calculations!O14</f>
        <v>3.3349744950359306E-2</v>
      </c>
      <c r="Q40" s="42">
        <f>Calculations!T14</f>
        <v>8.8478562343584244</v>
      </c>
      <c r="R40" s="42">
        <f>Calculations!M14</f>
        <v>2.309525230029592E-2</v>
      </c>
      <c r="S40" s="42">
        <f>Calculations!R14</f>
        <v>6.1272874006507934</v>
      </c>
      <c r="T40" s="24" t="s">
        <v>190</v>
      </c>
      <c r="U40" s="38" t="s">
        <v>190</v>
      </c>
      <c r="V40" s="24" t="s">
        <v>194</v>
      </c>
      <c r="W40" s="22" t="s">
        <v>206</v>
      </c>
      <c r="X40" s="31" t="s">
        <v>200</v>
      </c>
      <c r="Y40" s="31" t="s">
        <v>201</v>
      </c>
      <c r="Z40" s="31"/>
      <c r="AA40" s="22"/>
    </row>
    <row r="41" spans="2:28" x14ac:dyDescent="0.2">
      <c r="B41" s="11" t="str">
        <f>Calculations!A15</f>
        <v>19C400a</v>
      </c>
      <c r="C41" s="22" t="str">
        <f>Calculations!B15</f>
        <v>Blackburn Road</v>
      </c>
      <c r="D41" s="11" t="str">
        <f>Calculations!C15</f>
        <v>Housing</v>
      </c>
      <c r="E41" s="42">
        <f>Calculations!D15</f>
        <v>0.37884748000000001</v>
      </c>
      <c r="F41" s="42">
        <f>Calculations!H15</f>
        <v>0.37884748000000001</v>
      </c>
      <c r="G41" s="42">
        <f>Calculations!L15</f>
        <v>100</v>
      </c>
      <c r="H41" s="42">
        <f>Calculations!G15</f>
        <v>0</v>
      </c>
      <c r="I41" s="42">
        <f>Calculations!K15</f>
        <v>0</v>
      </c>
      <c r="J41" s="42">
        <f>Calculations!F15</f>
        <v>0</v>
      </c>
      <c r="K41" s="42">
        <f>Calculations!J15</f>
        <v>0</v>
      </c>
      <c r="L41" s="42">
        <f>Calculations!E15</f>
        <v>0</v>
      </c>
      <c r="M41" s="42">
        <f>Calculations!I15</f>
        <v>0</v>
      </c>
      <c r="N41" s="42">
        <f>Calculations!Q15</f>
        <v>1.8898499980676921E-5</v>
      </c>
      <c r="O41" s="42">
        <f>Calculations!V15</f>
        <v>4.9884190811238655E-3</v>
      </c>
      <c r="P41" s="42">
        <f>Calculations!O15</f>
        <v>0</v>
      </c>
      <c r="Q41" s="42">
        <f>Calculations!T15</f>
        <v>0</v>
      </c>
      <c r="R41" s="42">
        <f>Calculations!M15</f>
        <v>0</v>
      </c>
      <c r="S41" s="42">
        <f>Calculations!R15</f>
        <v>0</v>
      </c>
      <c r="T41" s="24" t="s">
        <v>190</v>
      </c>
      <c r="U41" s="38" t="s">
        <v>190</v>
      </c>
      <c r="V41" s="24" t="s">
        <v>194</v>
      </c>
      <c r="W41" s="22" t="s">
        <v>206</v>
      </c>
      <c r="X41" s="31" t="s">
        <v>200</v>
      </c>
      <c r="Y41" s="31" t="s">
        <v>201</v>
      </c>
      <c r="Z41" s="31"/>
      <c r="AA41" s="22"/>
    </row>
    <row r="42" spans="2:28" x14ac:dyDescent="0.2">
      <c r="B42" s="11" t="str">
        <f>Calculations!A16</f>
        <v>19C401a</v>
      </c>
      <c r="C42" s="22" t="str">
        <f>Calculations!B16</f>
        <v>West of M61 (BNE3.10) - Land adj to Delph Way</v>
      </c>
      <c r="D42" s="11" t="str">
        <f>Calculations!C16</f>
        <v>Housing</v>
      </c>
      <c r="E42" s="42">
        <f>Calculations!D16</f>
        <v>3.80438937</v>
      </c>
      <c r="F42" s="42">
        <f>Calculations!H16</f>
        <v>3.80438937</v>
      </c>
      <c r="G42" s="42">
        <f>Calculations!L16</f>
        <v>100</v>
      </c>
      <c r="H42" s="42">
        <f>Calculations!G16</f>
        <v>0</v>
      </c>
      <c r="I42" s="42">
        <f>Calculations!K16</f>
        <v>0</v>
      </c>
      <c r="J42" s="42">
        <f>Calculations!F16</f>
        <v>0</v>
      </c>
      <c r="K42" s="42">
        <f>Calculations!J16</f>
        <v>0</v>
      </c>
      <c r="L42" s="42">
        <f>Calculations!E16</f>
        <v>0</v>
      </c>
      <c r="M42" s="42">
        <f>Calculations!I16</f>
        <v>0</v>
      </c>
      <c r="N42" s="42">
        <f>Calculations!Q16</f>
        <v>0</v>
      </c>
      <c r="O42" s="42">
        <f>Calculations!V16</f>
        <v>0</v>
      </c>
      <c r="P42" s="42">
        <f>Calculations!O16</f>
        <v>0</v>
      </c>
      <c r="Q42" s="42">
        <f>Calculations!T16</f>
        <v>0</v>
      </c>
      <c r="R42" s="42">
        <f>Calculations!M16</f>
        <v>0</v>
      </c>
      <c r="S42" s="42">
        <f>Calculations!R16</f>
        <v>0</v>
      </c>
      <c r="T42" s="24" t="s">
        <v>190</v>
      </c>
      <c r="U42" s="38" t="s">
        <v>195</v>
      </c>
      <c r="V42" s="24" t="s">
        <v>194</v>
      </c>
      <c r="W42" s="22" t="s">
        <v>206</v>
      </c>
      <c r="X42" s="31" t="s">
        <v>200</v>
      </c>
      <c r="Y42" s="31" t="s">
        <v>201</v>
      </c>
      <c r="Z42" s="31"/>
      <c r="AA42" s="22"/>
    </row>
    <row r="43" spans="2:28" x14ac:dyDescent="0.2">
      <c r="B43" s="41" t="str">
        <f>Calculations!A17</f>
        <v>19C402a</v>
      </c>
      <c r="C43" s="22" t="str">
        <f>Calculations!B17</f>
        <v>West of M61(BNE3.10) - Land off Hill Top Lane</v>
      </c>
      <c r="D43" s="11" t="str">
        <f>Calculations!C17</f>
        <v>Housing</v>
      </c>
      <c r="E43" s="42">
        <f>Calculations!D17</f>
        <v>0.29091172999999998</v>
      </c>
      <c r="F43" s="42">
        <f>Calculations!H17</f>
        <v>0.29091172999999998</v>
      </c>
      <c r="G43" s="42">
        <f>Calculations!L17</f>
        <v>100</v>
      </c>
      <c r="H43" s="42">
        <f>Calculations!G17</f>
        <v>0</v>
      </c>
      <c r="I43" s="42">
        <f>Calculations!K17</f>
        <v>0</v>
      </c>
      <c r="J43" s="42">
        <f>Calculations!F17</f>
        <v>0</v>
      </c>
      <c r="K43" s="42">
        <f>Calculations!J17</f>
        <v>0</v>
      </c>
      <c r="L43" s="42">
        <f>Calculations!E17</f>
        <v>0</v>
      </c>
      <c r="M43" s="42">
        <f>Calculations!I17</f>
        <v>0</v>
      </c>
      <c r="N43" s="42">
        <f>Calculations!Q17</f>
        <v>0</v>
      </c>
      <c r="O43" s="42">
        <f>Calculations!V17</f>
        <v>0</v>
      </c>
      <c r="P43" s="42">
        <f>Calculations!O17</f>
        <v>0</v>
      </c>
      <c r="Q43" s="42">
        <f>Calculations!T17</f>
        <v>0</v>
      </c>
      <c r="R43" s="42">
        <f>Calculations!M17</f>
        <v>0</v>
      </c>
      <c r="S43" s="42">
        <f>Calculations!R17</f>
        <v>0</v>
      </c>
      <c r="T43" s="24" t="s">
        <v>190</v>
      </c>
      <c r="U43" s="38" t="s">
        <v>190</v>
      </c>
      <c r="V43" s="24" t="s">
        <v>194</v>
      </c>
      <c r="W43" s="22" t="s">
        <v>207</v>
      </c>
      <c r="X43" s="31" t="s">
        <v>202</v>
      </c>
      <c r="Y43" s="31" t="s">
        <v>208</v>
      </c>
      <c r="Z43" s="31"/>
      <c r="AA43" s="22"/>
    </row>
    <row r="44" spans="2:28" ht="25.5" x14ac:dyDescent="0.2">
      <c r="B44" s="11" t="str">
        <f>Calculations!A18</f>
        <v>19C403</v>
      </c>
      <c r="C44" s="22" t="str">
        <f>Calculations!B18</f>
        <v>1 Heath Paddock, Hut Lane, Heath Charnock, Chorley, PR6 9FP</v>
      </c>
      <c r="D44" s="11" t="str">
        <f>Calculations!C18</f>
        <v>Gypsy/Traveller Site</v>
      </c>
      <c r="E44" s="42">
        <f>Calculations!D18</f>
        <v>0.11601643</v>
      </c>
      <c r="F44" s="42">
        <f>Calculations!H18</f>
        <v>0.11601643</v>
      </c>
      <c r="G44" s="42">
        <f>Calculations!L18</f>
        <v>100</v>
      </c>
      <c r="H44" s="42">
        <f>Calculations!G18</f>
        <v>0</v>
      </c>
      <c r="I44" s="42">
        <f>Calculations!K18</f>
        <v>0</v>
      </c>
      <c r="J44" s="42">
        <f>Calculations!F18</f>
        <v>0</v>
      </c>
      <c r="K44" s="42">
        <f>Calculations!J18</f>
        <v>0</v>
      </c>
      <c r="L44" s="42">
        <f>Calculations!E18</f>
        <v>0</v>
      </c>
      <c r="M44" s="42">
        <f>Calculations!I18</f>
        <v>0</v>
      </c>
      <c r="N44" s="42">
        <f>Calculations!Q18</f>
        <v>5.6584401425818663E-3</v>
      </c>
      <c r="O44" s="42">
        <f>Calculations!V18</f>
        <v>4.8772748330403424</v>
      </c>
      <c r="P44" s="42">
        <f>Calculations!O18</f>
        <v>0</v>
      </c>
      <c r="Q44" s="42">
        <f>Calculations!T18</f>
        <v>0</v>
      </c>
      <c r="R44" s="42">
        <f>Calculations!M18</f>
        <v>0</v>
      </c>
      <c r="S44" s="42">
        <f>Calculations!R18</f>
        <v>0</v>
      </c>
      <c r="T44" s="24" t="s">
        <v>190</v>
      </c>
      <c r="U44" s="38" t="s">
        <v>190</v>
      </c>
      <c r="V44" s="24" t="s">
        <v>192</v>
      </c>
      <c r="W44" s="22" t="s">
        <v>206</v>
      </c>
      <c r="X44" s="31" t="s">
        <v>200</v>
      </c>
      <c r="Y44" s="31" t="s">
        <v>201</v>
      </c>
      <c r="Z44" s="31"/>
      <c r="AA44" s="22"/>
    </row>
    <row r="45" spans="2:28" ht="25.5" x14ac:dyDescent="0.2">
      <c r="B45" s="11" t="str">
        <f>Calculations!A19</f>
        <v>19C404</v>
      </c>
      <c r="C45" s="22" t="str">
        <f>Calculations!B19</f>
        <v>2 Heath Paddock, Hut Lane, Heath Charnock, Chorley, PR6 9FP</v>
      </c>
      <c r="D45" s="11" t="str">
        <f>Calculations!C19</f>
        <v>Gypsy/Traveller Site</v>
      </c>
      <c r="E45" s="42">
        <f>Calculations!D19</f>
        <v>0.13708228</v>
      </c>
      <c r="F45" s="42">
        <f>Calculations!H19</f>
        <v>0.13708228</v>
      </c>
      <c r="G45" s="42">
        <f>Calculations!L19</f>
        <v>100</v>
      </c>
      <c r="H45" s="42">
        <f>Calculations!G19</f>
        <v>0</v>
      </c>
      <c r="I45" s="42">
        <f>Calculations!K19</f>
        <v>0</v>
      </c>
      <c r="J45" s="42">
        <f>Calculations!F19</f>
        <v>0</v>
      </c>
      <c r="K45" s="42">
        <f>Calculations!J19</f>
        <v>0</v>
      </c>
      <c r="L45" s="42">
        <f>Calculations!E19</f>
        <v>0</v>
      </c>
      <c r="M45" s="42">
        <f>Calculations!I19</f>
        <v>0</v>
      </c>
      <c r="N45" s="42">
        <f>Calculations!Q19</f>
        <v>5.6545919151590636E-4</v>
      </c>
      <c r="O45" s="42">
        <f>Calculations!V19</f>
        <v>0.41249619682128597</v>
      </c>
      <c r="P45" s="42">
        <f>Calculations!O19</f>
        <v>0</v>
      </c>
      <c r="Q45" s="42">
        <f>Calculations!T19</f>
        <v>0</v>
      </c>
      <c r="R45" s="42">
        <f>Calculations!M19</f>
        <v>0</v>
      </c>
      <c r="S45" s="42">
        <f>Calculations!R19</f>
        <v>0</v>
      </c>
      <c r="T45" s="24" t="s">
        <v>190</v>
      </c>
      <c r="U45" s="38" t="s">
        <v>190</v>
      </c>
      <c r="V45" s="24" t="s">
        <v>192</v>
      </c>
      <c r="W45" s="22" t="s">
        <v>206</v>
      </c>
      <c r="X45" s="31" t="s">
        <v>200</v>
      </c>
      <c r="Y45" s="31" t="s">
        <v>201</v>
      </c>
      <c r="Z45" s="31"/>
      <c r="AA45" s="22"/>
    </row>
    <row r="46" spans="2:28" ht="25.5" x14ac:dyDescent="0.2">
      <c r="B46" s="11" t="str">
        <f>Calculations!A20</f>
        <v>19C405</v>
      </c>
      <c r="C46" s="22" t="str">
        <f>Calculations!B20</f>
        <v>GA Pet Foods - Asland Walks Energy</v>
      </c>
      <c r="D46" s="11" t="str">
        <f>Calculations!C20</f>
        <v>Employment</v>
      </c>
      <c r="E46" s="42">
        <f>Calculations!D20</f>
        <v>38.99327581</v>
      </c>
      <c r="F46" s="42">
        <f>Calculations!H20</f>
        <v>0.14141078608730773</v>
      </c>
      <c r="G46" s="42">
        <f>Calculations!L20</f>
        <v>0.36265428628348861</v>
      </c>
      <c r="H46" s="42">
        <f>Calculations!G20</f>
        <v>8.8466038425224394</v>
      </c>
      <c r="I46" s="42">
        <f>Calculations!K20</f>
        <v>22.687511266375029</v>
      </c>
      <c r="J46" s="42">
        <f>Calculations!F20</f>
        <v>29.277645238256362</v>
      </c>
      <c r="K46" s="42">
        <f>Calculations!J20</f>
        <v>75.083830814614387</v>
      </c>
      <c r="L46" s="42">
        <f>Calculations!E20</f>
        <v>0.72761594313388855</v>
      </c>
      <c r="M46" s="42">
        <f>Calculations!I20</f>
        <v>1.866003632727077</v>
      </c>
      <c r="N46" s="42">
        <f>Calculations!Q20</f>
        <v>3.9806624581312753</v>
      </c>
      <c r="O46" s="42">
        <f>Calculations!V20</f>
        <v>10.208586930545643</v>
      </c>
      <c r="P46" s="42">
        <f>Calculations!O20</f>
        <v>1.0880755326548313</v>
      </c>
      <c r="Q46" s="42">
        <f>Calculations!T20</f>
        <v>2.790418373559139</v>
      </c>
      <c r="R46" s="42">
        <f>Calculations!M20</f>
        <v>0.51724703945961903</v>
      </c>
      <c r="S46" s="42">
        <f>Calculations!R20</f>
        <v>1.3265031693668801</v>
      </c>
      <c r="T46" s="24" t="s">
        <v>190</v>
      </c>
      <c r="U46" s="38" t="s">
        <v>195</v>
      </c>
      <c r="V46" s="24" t="s">
        <v>193</v>
      </c>
      <c r="W46" s="22" t="s">
        <v>205</v>
      </c>
      <c r="X46" s="31" t="s">
        <v>198</v>
      </c>
      <c r="Y46" s="31" t="s">
        <v>199</v>
      </c>
      <c r="Z46" s="31"/>
      <c r="AA46" s="22"/>
      <c r="AB46" s="27"/>
    </row>
    <row r="47" spans="2:28" ht="25.5" x14ac:dyDescent="0.2">
      <c r="B47" s="11" t="str">
        <f>Calculations!A21</f>
        <v>19C406</v>
      </c>
      <c r="C47" s="22" t="str">
        <f>Calculations!B21</f>
        <v>Land at Euxton Park Golf Centre, Euxton Lane, Chorley, PR7 6DL</v>
      </c>
      <c r="D47" s="11" t="str">
        <f>Calculations!C21</f>
        <v>Employment</v>
      </c>
      <c r="E47" s="42">
        <f>Calculations!D21</f>
        <v>8.0592394899999995</v>
      </c>
      <c r="F47" s="42">
        <f>Calculations!H21</f>
        <v>8.0592394899999995</v>
      </c>
      <c r="G47" s="42">
        <f>Calculations!L21</f>
        <v>100</v>
      </c>
      <c r="H47" s="42">
        <f>Calculations!G21</f>
        <v>0</v>
      </c>
      <c r="I47" s="42">
        <f>Calculations!K21</f>
        <v>0</v>
      </c>
      <c r="J47" s="42">
        <f>Calculations!F21</f>
        <v>0</v>
      </c>
      <c r="K47" s="42">
        <f>Calculations!J21</f>
        <v>0</v>
      </c>
      <c r="L47" s="42">
        <f>Calculations!E21</f>
        <v>0</v>
      </c>
      <c r="M47" s="42">
        <f>Calculations!I21</f>
        <v>0</v>
      </c>
      <c r="N47" s="42">
        <f>Calculations!Q21</f>
        <v>0.42418384405567749</v>
      </c>
      <c r="O47" s="42">
        <f>Calculations!V21</f>
        <v>5.2633234758938467</v>
      </c>
      <c r="P47" s="42">
        <f>Calculations!O21</f>
        <v>0.12719999999999998</v>
      </c>
      <c r="Q47" s="42">
        <f>Calculations!T21</f>
        <v>1.5783126951101436</v>
      </c>
      <c r="R47" s="42">
        <f>Calculations!M21</f>
        <v>9.0399999999999994E-2</v>
      </c>
      <c r="S47" s="42">
        <f>Calculations!R21</f>
        <v>1.12169392797136</v>
      </c>
      <c r="T47" s="24" t="s">
        <v>190</v>
      </c>
      <c r="U47" s="38" t="s">
        <v>190</v>
      </c>
      <c r="V47" s="24" t="s">
        <v>193</v>
      </c>
      <c r="W47" s="22" t="s">
        <v>206</v>
      </c>
      <c r="X47" s="31" t="s">
        <v>200</v>
      </c>
      <c r="Y47" s="31" t="s">
        <v>201</v>
      </c>
      <c r="Z47" s="31"/>
      <c r="AA47" s="22"/>
    </row>
    <row r="48" spans="2:28" ht="25.5" x14ac:dyDescent="0.2">
      <c r="B48" s="11" t="str">
        <f>Calculations!A22</f>
        <v>19C407</v>
      </c>
      <c r="C48" s="22" t="str">
        <f>Calculations!B22</f>
        <v>Jeremiah Horrocks Biogas Farm, Carr House Lane</v>
      </c>
      <c r="D48" s="11" t="str">
        <f>Calculations!C22</f>
        <v>Employment</v>
      </c>
      <c r="E48" s="42">
        <f>Calculations!D22</f>
        <v>9.4639247300000005</v>
      </c>
      <c r="F48" s="42">
        <f>Calculations!H22</f>
        <v>9.4125511046200323</v>
      </c>
      <c r="G48" s="42">
        <f>Calculations!L22</f>
        <v>99.457163630886484</v>
      </c>
      <c r="H48" s="42">
        <f>Calculations!G22</f>
        <v>2.9253781204795947E-2</v>
      </c>
      <c r="I48" s="42">
        <f>Calculations!K22</f>
        <v>0.30910834605502979</v>
      </c>
      <c r="J48" s="42">
        <f>Calculations!F22</f>
        <v>2.2119844175171939E-2</v>
      </c>
      <c r="K48" s="42">
        <f>Calculations!J22</f>
        <v>0.23372802305848367</v>
      </c>
      <c r="L48" s="42">
        <f>Calculations!E22</f>
        <v>0</v>
      </c>
      <c r="M48" s="42">
        <f>Calculations!I22</f>
        <v>0</v>
      </c>
      <c r="N48" s="42">
        <f>Calculations!Q22</f>
        <v>0.29726006010266903</v>
      </c>
      <c r="O48" s="42">
        <f>Calculations!V22</f>
        <v>3.1409808148661069</v>
      </c>
      <c r="P48" s="42">
        <f>Calculations!O22</f>
        <v>8.3211180281629993E-2</v>
      </c>
      <c r="Q48" s="42">
        <f>Calculations!T22</f>
        <v>0.87924600686918186</v>
      </c>
      <c r="R48" s="42">
        <f>Calculations!M22</f>
        <v>3.4760152881205944E-2</v>
      </c>
      <c r="S48" s="42">
        <f>Calculations!R22</f>
        <v>0.36729109616667399</v>
      </c>
      <c r="T48" s="24" t="s">
        <v>190</v>
      </c>
      <c r="U48" s="38" t="s">
        <v>195</v>
      </c>
      <c r="V48" s="24" t="s">
        <v>193</v>
      </c>
      <c r="W48" s="22" t="s">
        <v>205</v>
      </c>
      <c r="X48" s="31" t="s">
        <v>198</v>
      </c>
      <c r="Y48" s="31" t="s">
        <v>199</v>
      </c>
      <c r="Z48" s="31"/>
      <c r="AA48" s="22"/>
    </row>
    <row r="49" spans="2:28" ht="25.5" x14ac:dyDescent="0.2">
      <c r="B49" s="11" t="str">
        <f>Calculations!A23</f>
        <v>19C408</v>
      </c>
      <c r="C49" s="22" t="str">
        <f>Calculations!B23</f>
        <v>Plocks Farm</v>
      </c>
      <c r="D49" s="11" t="str">
        <f>Calculations!C23</f>
        <v>Employment</v>
      </c>
      <c r="E49" s="42">
        <f>Calculations!D23</f>
        <v>27.353254710000002</v>
      </c>
      <c r="F49" s="42">
        <f>Calculations!H23</f>
        <v>15.532346487109868</v>
      </c>
      <c r="G49" s="42">
        <f>Calculations!L23</f>
        <v>56.784271750416003</v>
      </c>
      <c r="H49" s="42">
        <f>Calculations!G23</f>
        <v>5.0984718806336371</v>
      </c>
      <c r="I49" s="42">
        <f>Calculations!K23</f>
        <v>18.639360963394608</v>
      </c>
      <c r="J49" s="42">
        <f>Calculations!F23</f>
        <v>6.4591824474167128</v>
      </c>
      <c r="K49" s="42">
        <f>Calculations!J23</f>
        <v>23.613944723935603</v>
      </c>
      <c r="L49" s="42">
        <f>Calculations!E23</f>
        <v>0.26325389483978401</v>
      </c>
      <c r="M49" s="42">
        <f>Calculations!I23</f>
        <v>0.9624225622537772</v>
      </c>
      <c r="N49" s="42">
        <f>Calculations!Q23</f>
        <v>4.4764933207484887</v>
      </c>
      <c r="O49" s="42">
        <f>Calculations!V23</f>
        <v>16.365486916304476</v>
      </c>
      <c r="P49" s="42">
        <f>Calculations!O23</f>
        <v>1.1516450000000185</v>
      </c>
      <c r="Q49" s="42">
        <f>Calculations!T23</f>
        <v>4.2102667935124805</v>
      </c>
      <c r="R49" s="42">
        <f>Calculations!M23</f>
        <v>0.61746652999985963</v>
      </c>
      <c r="S49" s="42">
        <f>Calculations!R23</f>
        <v>2.2573786430399512</v>
      </c>
      <c r="T49" s="24" t="s">
        <v>190</v>
      </c>
      <c r="U49" s="38" t="s">
        <v>195</v>
      </c>
      <c r="V49" s="24" t="s">
        <v>193</v>
      </c>
      <c r="W49" s="22" t="s">
        <v>205</v>
      </c>
      <c r="X49" s="31" t="s">
        <v>198</v>
      </c>
      <c r="Y49" s="31" t="s">
        <v>199</v>
      </c>
      <c r="Z49" s="31"/>
      <c r="AA49" s="22"/>
    </row>
    <row r="50" spans="2:28" x14ac:dyDescent="0.2">
      <c r="B50" s="11" t="str">
        <f>Calculations!A24</f>
        <v>19C409</v>
      </c>
      <c r="C50" s="22" t="str">
        <f>Calculations!B24</f>
        <v>Canal Mill, Botany Brow, Chorley, PR6 9AF</v>
      </c>
      <c r="D50" s="11" t="str">
        <f>Calculations!C24</f>
        <v>Employment</v>
      </c>
      <c r="E50" s="42">
        <f>Calculations!D24</f>
        <v>38.559022849999998</v>
      </c>
      <c r="F50" s="42">
        <f>Calculations!H24</f>
        <v>38.559022849999998</v>
      </c>
      <c r="G50" s="42">
        <f>Calculations!L24</f>
        <v>100</v>
      </c>
      <c r="H50" s="42">
        <f>Calculations!G24</f>
        <v>0</v>
      </c>
      <c r="I50" s="42">
        <f>Calculations!K24</f>
        <v>0</v>
      </c>
      <c r="J50" s="42">
        <f>Calculations!F24</f>
        <v>0</v>
      </c>
      <c r="K50" s="42">
        <f>Calculations!J24</f>
        <v>0</v>
      </c>
      <c r="L50" s="42">
        <f>Calculations!E24</f>
        <v>0</v>
      </c>
      <c r="M50" s="42">
        <f>Calculations!I24</f>
        <v>0</v>
      </c>
      <c r="N50" s="42">
        <f>Calculations!Q24</f>
        <v>2.2102469763566024</v>
      </c>
      <c r="O50" s="42">
        <f>Calculations!V24</f>
        <v>5.7321135573242428</v>
      </c>
      <c r="P50" s="42">
        <f>Calculations!O24</f>
        <v>1.2019093533120844</v>
      </c>
      <c r="Q50" s="42">
        <f>Calculations!T24</f>
        <v>3.117063827026116</v>
      </c>
      <c r="R50" s="42">
        <f>Calculations!M24</f>
        <v>0.9106776010289328</v>
      </c>
      <c r="S50" s="42">
        <f>Calculations!R24</f>
        <v>2.3617756201229381</v>
      </c>
      <c r="T50" s="24" t="s">
        <v>190</v>
      </c>
      <c r="U50" s="38" t="s">
        <v>190</v>
      </c>
      <c r="V50" s="24" t="s">
        <v>193</v>
      </c>
      <c r="W50" s="22" t="s">
        <v>206</v>
      </c>
      <c r="X50" s="31" t="s">
        <v>200</v>
      </c>
      <c r="Y50" s="31" t="s">
        <v>201</v>
      </c>
      <c r="Z50" s="31"/>
      <c r="AA50" s="22"/>
    </row>
    <row r="51" spans="2:28" x14ac:dyDescent="0.2">
      <c r="B51" s="11" t="str">
        <f>Calculations!A25</f>
        <v>19C410</v>
      </c>
      <c r="C51" s="22" t="str">
        <f>Calculations!B25</f>
        <v>Tithebarn Lane, Heapey, Chorley, PR6 9BX</v>
      </c>
      <c r="D51" s="11" t="str">
        <f>Calculations!C25</f>
        <v>Housing and Employment</v>
      </c>
      <c r="E51" s="42">
        <f>Calculations!D25</f>
        <v>3.7000295900000002</v>
      </c>
      <c r="F51" s="42">
        <f>Calculations!H25</f>
        <v>2.504456668715501</v>
      </c>
      <c r="G51" s="42">
        <f>Calculations!L25</f>
        <v>67.687476756516986</v>
      </c>
      <c r="H51" s="42">
        <f>Calculations!G25</f>
        <v>1.195572921284499</v>
      </c>
      <c r="I51" s="42">
        <f>Calculations!K25</f>
        <v>32.312523243483007</v>
      </c>
      <c r="J51" s="42">
        <f>Calculations!F25</f>
        <v>0</v>
      </c>
      <c r="K51" s="42">
        <f>Calculations!J25</f>
        <v>0</v>
      </c>
      <c r="L51" s="42">
        <f>Calculations!E25</f>
        <v>0</v>
      </c>
      <c r="M51" s="42">
        <f>Calculations!I25</f>
        <v>0</v>
      </c>
      <c r="N51" s="42">
        <f>Calculations!Q25</f>
        <v>0.13635160598700408</v>
      </c>
      <c r="O51" s="42">
        <f>Calculations!V25</f>
        <v>3.6851490689566098</v>
      </c>
      <c r="P51" s="42">
        <f>Calculations!O25</f>
        <v>1.7323539999872448E-2</v>
      </c>
      <c r="Q51" s="42">
        <f>Calculations!T25</f>
        <v>0.46820003944542632</v>
      </c>
      <c r="R51" s="42">
        <f>Calculations!M25</f>
        <v>0</v>
      </c>
      <c r="S51" s="42">
        <f>Calculations!R25</f>
        <v>0</v>
      </c>
      <c r="T51" s="24" t="s">
        <v>190</v>
      </c>
      <c r="U51" s="38" t="s">
        <v>195</v>
      </c>
      <c r="V51" s="24" t="s">
        <v>194</v>
      </c>
      <c r="W51" s="22" t="s">
        <v>206</v>
      </c>
      <c r="X51" s="31" t="s">
        <v>200</v>
      </c>
      <c r="Y51" s="31" t="s">
        <v>201</v>
      </c>
      <c r="Z51" s="31"/>
      <c r="AA51" s="22"/>
    </row>
    <row r="52" spans="2:28" ht="38.25" x14ac:dyDescent="0.2">
      <c r="B52" s="11" t="str">
        <f>Calculations!A26</f>
        <v>19C411</v>
      </c>
      <c r="C52" s="22" t="str">
        <f>Calculations!B26</f>
        <v>Land south west of The Green and Langdon Brow including Bygone Times site off The Green, Eccleston, Lancashire, PR7 5T2 / PR7 5PB.</v>
      </c>
      <c r="D52" s="11" t="str">
        <f>Calculations!C26</f>
        <v>Housing and Employment</v>
      </c>
      <c r="E52" s="42">
        <f>Calculations!D26</f>
        <v>2.37441155</v>
      </c>
      <c r="F52" s="42">
        <f>Calculations!H26</f>
        <v>1.0246635879771895</v>
      </c>
      <c r="G52" s="42">
        <f>Calculations!L26</f>
        <v>43.154422323172639</v>
      </c>
      <c r="H52" s="42">
        <f>Calculations!G26</f>
        <v>0.65846230608330258</v>
      </c>
      <c r="I52" s="42">
        <f>Calculations!K26</f>
        <v>27.731599691860602</v>
      </c>
      <c r="J52" s="42">
        <f>Calculations!F26</f>
        <v>0.69128565593950797</v>
      </c>
      <c r="K52" s="42">
        <f>Calculations!J26</f>
        <v>29.113977984966759</v>
      </c>
      <c r="L52" s="42">
        <f>Calculations!E26</f>
        <v>0</v>
      </c>
      <c r="M52" s="42">
        <f>Calculations!I26</f>
        <v>0</v>
      </c>
      <c r="N52" s="42">
        <f>Calculations!Q26</f>
        <v>0.3311378818949377</v>
      </c>
      <c r="O52" s="42">
        <f>Calculations!V26</f>
        <v>13.946103062669893</v>
      </c>
      <c r="P52" s="42">
        <f>Calculations!O26</f>
        <v>2.3365203396862939E-2</v>
      </c>
      <c r="Q52" s="42">
        <f>Calculations!T26</f>
        <v>0.98404185225863383</v>
      </c>
      <c r="R52" s="42">
        <f>Calculations!M26</f>
        <v>3.701444953961207E-4</v>
      </c>
      <c r="S52" s="42">
        <f>Calculations!R26</f>
        <v>1.5588893820707732E-2</v>
      </c>
      <c r="T52" s="24" t="s">
        <v>190</v>
      </c>
      <c r="U52" s="38" t="s">
        <v>195</v>
      </c>
      <c r="V52" s="24" t="s">
        <v>194</v>
      </c>
      <c r="W52" s="22" t="s">
        <v>204</v>
      </c>
      <c r="X52" s="31" t="s">
        <v>191</v>
      </c>
      <c r="Y52" s="31" t="s">
        <v>209</v>
      </c>
      <c r="Z52" s="31"/>
      <c r="AA52" s="22"/>
    </row>
    <row r="53" spans="2:28" ht="25.5" x14ac:dyDescent="0.2">
      <c r="B53" s="11" t="str">
        <f>Calculations!A27</f>
        <v>19C412</v>
      </c>
      <c r="C53" s="22" t="str">
        <f>Calculations!B27</f>
        <v>Door Way to Value, 50 Preston Road, Whittle-Le-Woods, Chorley, PR6 7HH</v>
      </c>
      <c r="D53" s="11" t="str">
        <f>Calculations!C27</f>
        <v>Employment</v>
      </c>
      <c r="E53" s="42">
        <f>Calculations!D27</f>
        <v>1.3940317600000001</v>
      </c>
      <c r="F53" s="42">
        <f>Calculations!H27</f>
        <v>1.3940317600000001</v>
      </c>
      <c r="G53" s="42">
        <f>Calculations!L27</f>
        <v>100</v>
      </c>
      <c r="H53" s="42">
        <f>Calculations!G27</f>
        <v>0</v>
      </c>
      <c r="I53" s="42">
        <f>Calculations!K27</f>
        <v>0</v>
      </c>
      <c r="J53" s="42">
        <f>Calculations!F27</f>
        <v>0</v>
      </c>
      <c r="K53" s="42">
        <f>Calculations!J27</f>
        <v>0</v>
      </c>
      <c r="L53" s="42">
        <f>Calculations!E27</f>
        <v>0</v>
      </c>
      <c r="M53" s="42">
        <f>Calculations!I27</f>
        <v>0</v>
      </c>
      <c r="N53" s="42">
        <f>Calculations!Q27</f>
        <v>1.4800808171001855E-2</v>
      </c>
      <c r="O53" s="42">
        <f>Calculations!V27</f>
        <v>1.0617267551351812</v>
      </c>
      <c r="P53" s="42">
        <f>Calculations!O27</f>
        <v>0</v>
      </c>
      <c r="Q53" s="42">
        <f>Calculations!T27</f>
        <v>0</v>
      </c>
      <c r="R53" s="42">
        <f>Calculations!M27</f>
        <v>0</v>
      </c>
      <c r="S53" s="42">
        <f>Calculations!R27</f>
        <v>0</v>
      </c>
      <c r="T53" s="24" t="s">
        <v>190</v>
      </c>
      <c r="U53" s="38" t="s">
        <v>190</v>
      </c>
      <c r="V53" s="24" t="s">
        <v>193</v>
      </c>
      <c r="W53" s="22" t="s">
        <v>206</v>
      </c>
      <c r="X53" s="31" t="s">
        <v>200</v>
      </c>
      <c r="Y53" s="31" t="s">
        <v>201</v>
      </c>
      <c r="Z53" s="31"/>
      <c r="AA53" s="22"/>
    </row>
    <row r="54" spans="2:28" x14ac:dyDescent="0.2">
      <c r="B54" s="11" t="str">
        <f>Calculations!A28</f>
        <v>19P210</v>
      </c>
      <c r="C54" s="22" t="str">
        <f>Calculations!B28</f>
        <v>Land to the North of 36 Butterlands, Preston, Pr1 5TJ</v>
      </c>
      <c r="D54" s="11" t="str">
        <f>Calculations!C28</f>
        <v>Housing</v>
      </c>
      <c r="E54" s="42">
        <f>Calculations!D28</f>
        <v>9.6517420000000007E-2</v>
      </c>
      <c r="F54" s="42">
        <f>Calculations!H28</f>
        <v>9.6517420000000007E-2</v>
      </c>
      <c r="G54" s="42">
        <f>Calculations!L28</f>
        <v>100</v>
      </c>
      <c r="H54" s="42">
        <f>Calculations!G28</f>
        <v>0</v>
      </c>
      <c r="I54" s="42">
        <f>Calculations!K28</f>
        <v>0</v>
      </c>
      <c r="J54" s="42">
        <f>Calculations!F28</f>
        <v>0</v>
      </c>
      <c r="K54" s="42">
        <f>Calculations!J28</f>
        <v>0</v>
      </c>
      <c r="L54" s="42">
        <f>Calculations!E28</f>
        <v>0</v>
      </c>
      <c r="M54" s="42">
        <f>Calculations!I28</f>
        <v>0</v>
      </c>
      <c r="N54" s="42">
        <f>Calculations!Q28</f>
        <v>4.3885670413620723E-2</v>
      </c>
      <c r="O54" s="42">
        <f>Calculations!V28</f>
        <v>45.469170657090416</v>
      </c>
      <c r="P54" s="42">
        <f>Calculations!O28</f>
        <v>9.2884519996050685E-3</v>
      </c>
      <c r="Q54" s="42">
        <f>Calculations!T28</f>
        <v>9.6236016250797718</v>
      </c>
      <c r="R54" s="42">
        <f>Calculations!M28</f>
        <v>3.9082619997601884E-3</v>
      </c>
      <c r="S54" s="42">
        <f>Calculations!R28</f>
        <v>4.0492814662474279</v>
      </c>
      <c r="T54" s="24" t="s">
        <v>190</v>
      </c>
      <c r="U54" s="38" t="s">
        <v>190</v>
      </c>
      <c r="V54" s="24" t="s">
        <v>194</v>
      </c>
      <c r="W54" s="22" t="s">
        <v>206</v>
      </c>
      <c r="X54" s="31" t="s">
        <v>200</v>
      </c>
      <c r="Y54" s="31" t="s">
        <v>201</v>
      </c>
      <c r="Z54" s="31"/>
      <c r="AA54" s="22"/>
    </row>
    <row r="55" spans="2:28" x14ac:dyDescent="0.2">
      <c r="B55" s="41" t="str">
        <f>Calculations!A29</f>
        <v>19P305</v>
      </c>
      <c r="C55" s="22" t="str">
        <f>Calculations!B29</f>
        <v>Land West of Garstang Road</v>
      </c>
      <c r="D55" s="11" t="str">
        <f>Calculations!C29</f>
        <v>Housing with some OS</v>
      </c>
      <c r="E55" s="42">
        <f>Calculations!D29</f>
        <v>2.64988964</v>
      </c>
      <c r="F55" s="42">
        <f>Calculations!H29</f>
        <v>2.64988964</v>
      </c>
      <c r="G55" s="42">
        <f>Calculations!L29</f>
        <v>100</v>
      </c>
      <c r="H55" s="42">
        <f>Calculations!G29</f>
        <v>0</v>
      </c>
      <c r="I55" s="42">
        <f>Calculations!K29</f>
        <v>0</v>
      </c>
      <c r="J55" s="42">
        <f>Calculations!F29</f>
        <v>0</v>
      </c>
      <c r="K55" s="42">
        <f>Calculations!J29</f>
        <v>0</v>
      </c>
      <c r="L55" s="42">
        <f>Calculations!E29</f>
        <v>0</v>
      </c>
      <c r="M55" s="42">
        <f>Calculations!I29</f>
        <v>0</v>
      </c>
      <c r="N55" s="42">
        <f>Calculations!Q29</f>
        <v>0.18018298933105559</v>
      </c>
      <c r="O55" s="42">
        <f>Calculations!V29</f>
        <v>6.7996412609491008</v>
      </c>
      <c r="P55" s="42">
        <f>Calculations!O29</f>
        <v>0.10657893000002949</v>
      </c>
      <c r="Q55" s="42">
        <f>Calculations!T29</f>
        <v>4.0220139130031658</v>
      </c>
      <c r="R55" s="42">
        <f>Calculations!M29</f>
        <v>5.5599999999999997E-2</v>
      </c>
      <c r="S55" s="42">
        <f>Calculations!R29</f>
        <v>2.0982005877044752</v>
      </c>
      <c r="T55" s="24" t="s">
        <v>190</v>
      </c>
      <c r="U55" s="38" t="s">
        <v>190</v>
      </c>
      <c r="V55" s="24" t="s">
        <v>194</v>
      </c>
      <c r="W55" s="22" t="s">
        <v>206</v>
      </c>
      <c r="X55" s="31" t="s">
        <v>200</v>
      </c>
      <c r="Y55" s="31" t="s">
        <v>201</v>
      </c>
      <c r="Z55" s="31"/>
      <c r="AA55" s="22"/>
    </row>
    <row r="56" spans="2:28" x14ac:dyDescent="0.2">
      <c r="B56" s="11" t="str">
        <f>Calculations!A30</f>
        <v>19P306</v>
      </c>
      <c r="C56" s="22" t="str">
        <f>Calculations!B30</f>
        <v>Land South of Sandy Gate Lane</v>
      </c>
      <c r="D56" s="11" t="str">
        <f>Calculations!C30</f>
        <v>Housing with some OS</v>
      </c>
      <c r="E56" s="42">
        <f>Calculations!D30</f>
        <v>2.43679325</v>
      </c>
      <c r="F56" s="42">
        <f>Calculations!H30</f>
        <v>2.43679325</v>
      </c>
      <c r="G56" s="42">
        <f>Calculations!L30</f>
        <v>100</v>
      </c>
      <c r="H56" s="42">
        <f>Calculations!G30</f>
        <v>0</v>
      </c>
      <c r="I56" s="42">
        <f>Calculations!K30</f>
        <v>0</v>
      </c>
      <c r="J56" s="42">
        <f>Calculations!F30</f>
        <v>0</v>
      </c>
      <c r="K56" s="42">
        <f>Calculations!J30</f>
        <v>0</v>
      </c>
      <c r="L56" s="42">
        <f>Calculations!E30</f>
        <v>0</v>
      </c>
      <c r="M56" s="42">
        <f>Calculations!I30</f>
        <v>0</v>
      </c>
      <c r="N56" s="42">
        <f>Calculations!Q30</f>
        <v>0.16530121271375897</v>
      </c>
      <c r="O56" s="42">
        <f>Calculations!V30</f>
        <v>6.7835550970013134</v>
      </c>
      <c r="P56" s="42">
        <f>Calculations!O30</f>
        <v>6.8512201714027707E-2</v>
      </c>
      <c r="Q56" s="42">
        <f>Calculations!T30</f>
        <v>2.8115722051523124</v>
      </c>
      <c r="R56" s="42">
        <f>Calculations!M30</f>
        <v>4.4418370021432549E-2</v>
      </c>
      <c r="S56" s="42">
        <f>Calculations!R30</f>
        <v>1.8228206279475103</v>
      </c>
      <c r="T56" s="24" t="s">
        <v>190</v>
      </c>
      <c r="U56" s="38" t="s">
        <v>190</v>
      </c>
      <c r="V56" s="24" t="s">
        <v>194</v>
      </c>
      <c r="W56" s="22" t="s">
        <v>206</v>
      </c>
      <c r="X56" s="31" t="s">
        <v>200</v>
      </c>
      <c r="Y56" s="31" t="s">
        <v>201</v>
      </c>
      <c r="Z56" s="31"/>
      <c r="AA56" s="22"/>
    </row>
    <row r="57" spans="2:28" ht="25.5" x14ac:dyDescent="0.2">
      <c r="B57" s="11" t="str">
        <f>Calculations!A31</f>
        <v>19P307a</v>
      </c>
      <c r="C57" s="22" t="str">
        <f>Calculations!B31</f>
        <v>Former Fishwick Hall Golf Course, Glenluce Drive, Preston, PR1 5TD</v>
      </c>
      <c r="D57" s="11" t="str">
        <f>Calculations!C31</f>
        <v>Housing and Employment</v>
      </c>
      <c r="E57" s="42">
        <f>Calculations!D31</f>
        <v>0.27997193999999997</v>
      </c>
      <c r="F57" s="42">
        <f>Calculations!H31</f>
        <v>0.27997193999999997</v>
      </c>
      <c r="G57" s="42">
        <f>Calculations!L31</f>
        <v>100</v>
      </c>
      <c r="H57" s="42">
        <f>Calculations!G31</f>
        <v>0</v>
      </c>
      <c r="I57" s="42">
        <f>Calculations!K31</f>
        <v>0</v>
      </c>
      <c r="J57" s="42">
        <f>Calculations!F31</f>
        <v>0</v>
      </c>
      <c r="K57" s="42">
        <f>Calculations!J31</f>
        <v>0</v>
      </c>
      <c r="L57" s="42">
        <f>Calculations!E31</f>
        <v>0</v>
      </c>
      <c r="M57" s="42">
        <f>Calculations!I31</f>
        <v>0</v>
      </c>
      <c r="N57" s="42">
        <f>Calculations!Q31</f>
        <v>0</v>
      </c>
      <c r="O57" s="42">
        <f>Calculations!V31</f>
        <v>0</v>
      </c>
      <c r="P57" s="42">
        <f>Calculations!O31</f>
        <v>0</v>
      </c>
      <c r="Q57" s="42">
        <f>Calculations!T31</f>
        <v>0</v>
      </c>
      <c r="R57" s="42">
        <f>Calculations!M31</f>
        <v>0</v>
      </c>
      <c r="S57" s="42">
        <f>Calculations!R31</f>
        <v>0</v>
      </c>
      <c r="T57" s="24" t="s">
        <v>190</v>
      </c>
      <c r="U57" s="38" t="s">
        <v>190</v>
      </c>
      <c r="V57" s="24" t="s">
        <v>194</v>
      </c>
      <c r="W57" s="22" t="s">
        <v>207</v>
      </c>
      <c r="X57" s="31" t="s">
        <v>202</v>
      </c>
      <c r="Y57" s="31" t="s">
        <v>208</v>
      </c>
      <c r="Z57" s="31"/>
      <c r="AA57" s="22"/>
    </row>
    <row r="58" spans="2:28" ht="25.5" x14ac:dyDescent="0.2">
      <c r="B58" s="11" t="str">
        <f>Calculations!A32</f>
        <v>19P308a</v>
      </c>
      <c r="C58" s="22" t="str">
        <f>Calculations!B32</f>
        <v>The Former Shawes Arms, 279 London Road, Preston, PR1 4PA</v>
      </c>
      <c r="D58" s="11" t="str">
        <f>Calculations!C32</f>
        <v>Housing</v>
      </c>
      <c r="E58" s="42">
        <f>Calculations!D32</f>
        <v>0.27263949999999998</v>
      </c>
      <c r="F58" s="42">
        <f>Calculations!H32</f>
        <v>0.18978397327725233</v>
      </c>
      <c r="G58" s="42">
        <f>Calculations!L32</f>
        <v>69.609859641487148</v>
      </c>
      <c r="H58" s="42">
        <f>Calculations!G32</f>
        <v>3.8969695877276674E-2</v>
      </c>
      <c r="I58" s="42">
        <f>Calculations!K32</f>
        <v>14.293488609418914</v>
      </c>
      <c r="J58" s="42">
        <f>Calculations!F32</f>
        <v>3.1784659096385941E-2</v>
      </c>
      <c r="K58" s="42">
        <f>Calculations!J32</f>
        <v>11.658126975873248</v>
      </c>
      <c r="L58" s="42">
        <f>Calculations!E32</f>
        <v>1.2101171749085031E-2</v>
      </c>
      <c r="M58" s="42">
        <f>Calculations!I32</f>
        <v>4.4385247732206929</v>
      </c>
      <c r="N58" s="42">
        <f>Calculations!Q32</f>
        <v>2.4935426400279605E-2</v>
      </c>
      <c r="O58" s="42">
        <f>Calculations!V32</f>
        <v>9.1459331462534248</v>
      </c>
      <c r="P58" s="42">
        <f>Calculations!O32</f>
        <v>1.4065433996601023E-2</v>
      </c>
      <c r="Q58" s="42">
        <f>Calculations!T32</f>
        <v>5.1589861324573372</v>
      </c>
      <c r="R58" s="42">
        <f>Calculations!M32</f>
        <v>2.6424700004256519E-4</v>
      </c>
      <c r="S58" s="42">
        <f>Calculations!R32</f>
        <v>9.6921759335153276E-2</v>
      </c>
      <c r="T58" s="24" t="s">
        <v>190</v>
      </c>
      <c r="U58" s="38" t="s">
        <v>195</v>
      </c>
      <c r="V58" s="24" t="s">
        <v>194</v>
      </c>
      <c r="W58" s="22" t="s">
        <v>204</v>
      </c>
      <c r="X58" s="31" t="s">
        <v>191</v>
      </c>
      <c r="Y58" s="31" t="s">
        <v>209</v>
      </c>
      <c r="Z58" s="31"/>
      <c r="AA58" s="22"/>
    </row>
    <row r="59" spans="2:28" x14ac:dyDescent="0.2">
      <c r="B59" s="11" t="str">
        <f>Calculations!A33</f>
        <v>19P309</v>
      </c>
      <c r="C59" s="22" t="str">
        <f>Calculations!B33</f>
        <v>50 Lancaster Road, Preston, PR1 1DD</v>
      </c>
      <c r="D59" s="11" t="str">
        <f>Calculations!C33</f>
        <v>Housing and Employment</v>
      </c>
      <c r="E59" s="42">
        <f>Calculations!D33</f>
        <v>2.210322E-2</v>
      </c>
      <c r="F59" s="42">
        <f>Calculations!H33</f>
        <v>2.210322E-2</v>
      </c>
      <c r="G59" s="42">
        <f>Calculations!L33</f>
        <v>100</v>
      </c>
      <c r="H59" s="42">
        <f>Calculations!G33</f>
        <v>0</v>
      </c>
      <c r="I59" s="42">
        <f>Calculations!K33</f>
        <v>0</v>
      </c>
      <c r="J59" s="42">
        <f>Calculations!F33</f>
        <v>0</v>
      </c>
      <c r="K59" s="42">
        <f>Calculations!J33</f>
        <v>0</v>
      </c>
      <c r="L59" s="42">
        <f>Calculations!E33</f>
        <v>0</v>
      </c>
      <c r="M59" s="42">
        <f>Calculations!I33</f>
        <v>0</v>
      </c>
      <c r="N59" s="42">
        <f>Calculations!Q33</f>
        <v>1.6790230633120396E-3</v>
      </c>
      <c r="O59" s="42">
        <f>Calculations!V33</f>
        <v>7.5962826380592503</v>
      </c>
      <c r="P59" s="42">
        <f>Calculations!O33</f>
        <v>1.6790230633120396E-3</v>
      </c>
      <c r="Q59" s="42">
        <f>Calculations!T33</f>
        <v>7.5962826380592503</v>
      </c>
      <c r="R59" s="42">
        <f>Calculations!M33</f>
        <v>1.4023909033168637E-3</v>
      </c>
      <c r="S59" s="42">
        <f>Calculations!R33</f>
        <v>6.3447357593910017</v>
      </c>
      <c r="T59" s="24" t="s">
        <v>190</v>
      </c>
      <c r="U59" s="38" t="s">
        <v>190</v>
      </c>
      <c r="V59" s="24" t="s">
        <v>194</v>
      </c>
      <c r="W59" s="22" t="s">
        <v>206</v>
      </c>
      <c r="X59" s="31" t="s">
        <v>200</v>
      </c>
      <c r="Y59" s="31" t="s">
        <v>201</v>
      </c>
      <c r="Z59" s="31"/>
      <c r="AA59" s="22"/>
    </row>
    <row r="60" spans="2:28" x14ac:dyDescent="0.2">
      <c r="B60" s="11" t="str">
        <f>Calculations!A34</f>
        <v>19P310</v>
      </c>
      <c r="C60" s="22" t="str">
        <f>Calculations!B34</f>
        <v>16 To 26 Avenham Street, Preston, PR1 3BN</v>
      </c>
      <c r="D60" s="11" t="str">
        <f>Calculations!C34</f>
        <v>Housing</v>
      </c>
      <c r="E60" s="42">
        <f>Calculations!D34</f>
        <v>2.3571249999999998E-2</v>
      </c>
      <c r="F60" s="42">
        <f>Calculations!H34</f>
        <v>2.3571249999999998E-2</v>
      </c>
      <c r="G60" s="42">
        <f>Calculations!L34</f>
        <v>100</v>
      </c>
      <c r="H60" s="42">
        <f>Calculations!G34</f>
        <v>0</v>
      </c>
      <c r="I60" s="42">
        <f>Calculations!K34</f>
        <v>0</v>
      </c>
      <c r="J60" s="42">
        <f>Calculations!F34</f>
        <v>0</v>
      </c>
      <c r="K60" s="42">
        <f>Calculations!J34</f>
        <v>0</v>
      </c>
      <c r="L60" s="42">
        <f>Calculations!E34</f>
        <v>0</v>
      </c>
      <c r="M60" s="42">
        <f>Calculations!I34</f>
        <v>0</v>
      </c>
      <c r="N60" s="42">
        <f>Calculations!Q34</f>
        <v>0</v>
      </c>
      <c r="O60" s="42">
        <f>Calculations!V34</f>
        <v>0</v>
      </c>
      <c r="P60" s="42">
        <f>Calculations!O34</f>
        <v>0</v>
      </c>
      <c r="Q60" s="42">
        <f>Calculations!T34</f>
        <v>0</v>
      </c>
      <c r="R60" s="42">
        <f>Calculations!M34</f>
        <v>0</v>
      </c>
      <c r="S60" s="42">
        <f>Calculations!R34</f>
        <v>0</v>
      </c>
      <c r="T60" s="24" t="s">
        <v>190</v>
      </c>
      <c r="U60" s="38" t="s">
        <v>190</v>
      </c>
      <c r="V60" s="24" t="s">
        <v>194</v>
      </c>
      <c r="W60" s="22" t="s">
        <v>207</v>
      </c>
      <c r="X60" s="31" t="s">
        <v>202</v>
      </c>
      <c r="Y60" s="31" t="s">
        <v>208</v>
      </c>
      <c r="Z60" s="31"/>
      <c r="AA60" s="22"/>
    </row>
    <row r="61" spans="2:28" x14ac:dyDescent="0.2">
      <c r="B61" s="11" t="str">
        <f>Calculations!A35</f>
        <v>19P311</v>
      </c>
      <c r="C61" s="22" t="str">
        <f>Calculations!B35</f>
        <v>10 to 12 Lancaster Road, Preston, PR1 1DA</v>
      </c>
      <c r="D61" s="11" t="str">
        <f>Calculations!C35</f>
        <v>Housing</v>
      </c>
      <c r="E61" s="42">
        <f>Calculations!D35</f>
        <v>1.3816739999999999E-2</v>
      </c>
      <c r="F61" s="42">
        <f>Calculations!H35</f>
        <v>1.3816739999999999E-2</v>
      </c>
      <c r="G61" s="42">
        <f>Calculations!L35</f>
        <v>100</v>
      </c>
      <c r="H61" s="42">
        <f>Calculations!G35</f>
        <v>0</v>
      </c>
      <c r="I61" s="42">
        <f>Calculations!K35</f>
        <v>0</v>
      </c>
      <c r="J61" s="42">
        <f>Calculations!F35</f>
        <v>0</v>
      </c>
      <c r="K61" s="42">
        <f>Calculations!J35</f>
        <v>0</v>
      </c>
      <c r="L61" s="42">
        <f>Calculations!E35</f>
        <v>0</v>
      </c>
      <c r="M61" s="42">
        <f>Calculations!I35</f>
        <v>0</v>
      </c>
      <c r="N61" s="42">
        <f>Calculations!Q35</f>
        <v>0</v>
      </c>
      <c r="O61" s="42">
        <f>Calculations!V35</f>
        <v>0</v>
      </c>
      <c r="P61" s="42">
        <f>Calculations!O35</f>
        <v>0</v>
      </c>
      <c r="Q61" s="42">
        <f>Calculations!T35</f>
        <v>0</v>
      </c>
      <c r="R61" s="42">
        <f>Calculations!M35</f>
        <v>0</v>
      </c>
      <c r="S61" s="42">
        <f>Calculations!R35</f>
        <v>0</v>
      </c>
      <c r="T61" s="24" t="s">
        <v>190</v>
      </c>
      <c r="U61" s="38" t="s">
        <v>190</v>
      </c>
      <c r="V61" s="24" t="s">
        <v>194</v>
      </c>
      <c r="W61" s="22" t="s">
        <v>207</v>
      </c>
      <c r="X61" s="31" t="s">
        <v>202</v>
      </c>
      <c r="Y61" s="31" t="s">
        <v>208</v>
      </c>
      <c r="Z61" s="44"/>
      <c r="AA61" s="45"/>
    </row>
    <row r="62" spans="2:28" ht="25.5" x14ac:dyDescent="0.2">
      <c r="B62" s="11" t="str">
        <f>Calculations!A36</f>
        <v>19P312</v>
      </c>
      <c r="C62" s="22" t="str">
        <f>Calculations!B36</f>
        <v>Corner of Manchester Road and Church Street, Preston, PR1 3BT</v>
      </c>
      <c r="D62" s="11" t="str">
        <f>Calculations!C36</f>
        <v>Housing</v>
      </c>
      <c r="E62" s="42">
        <f>Calculations!D36</f>
        <v>0.82792399999999999</v>
      </c>
      <c r="F62" s="42">
        <f>Calculations!H36</f>
        <v>0.82792399999999999</v>
      </c>
      <c r="G62" s="42">
        <f>Calculations!L36</f>
        <v>100</v>
      </c>
      <c r="H62" s="42">
        <f>Calculations!G36</f>
        <v>0</v>
      </c>
      <c r="I62" s="42">
        <f>Calculations!K36</f>
        <v>0</v>
      </c>
      <c r="J62" s="42">
        <f>Calculations!F36</f>
        <v>0</v>
      </c>
      <c r="K62" s="42">
        <f>Calculations!J36</f>
        <v>0</v>
      </c>
      <c r="L62" s="42">
        <f>Calculations!E36</f>
        <v>0</v>
      </c>
      <c r="M62" s="42">
        <f>Calculations!I36</f>
        <v>0</v>
      </c>
      <c r="N62" s="42">
        <f>Calculations!Q36</f>
        <v>0.36968661221643362</v>
      </c>
      <c r="O62" s="42">
        <f>Calculations!V36</f>
        <v>44.652240086823625</v>
      </c>
      <c r="P62" s="42">
        <f>Calculations!O36</f>
        <v>0.25346254184289219</v>
      </c>
      <c r="Q62" s="42">
        <f>Calculations!T36</f>
        <v>30.614228098580572</v>
      </c>
      <c r="R62" s="42">
        <f>Calculations!M36</f>
        <v>0.16379280293700066</v>
      </c>
      <c r="S62" s="42">
        <f>Calculations!R36</f>
        <v>19.783555367038598</v>
      </c>
      <c r="T62" s="24" t="s">
        <v>195</v>
      </c>
      <c r="U62" s="38" t="s">
        <v>190</v>
      </c>
      <c r="V62" s="24" t="s">
        <v>194</v>
      </c>
      <c r="W62" s="22" t="s">
        <v>203</v>
      </c>
      <c r="X62" s="31" t="s">
        <v>197</v>
      </c>
      <c r="Y62" s="31" t="s">
        <v>196</v>
      </c>
      <c r="Z62" s="31"/>
      <c r="AA62" s="22"/>
      <c r="AB62" s="27"/>
    </row>
    <row r="63" spans="2:28" x14ac:dyDescent="0.2">
      <c r="B63" s="11" t="str">
        <f>Calculations!A37</f>
        <v>19P313</v>
      </c>
      <c r="C63" s="22" t="str">
        <f>Calculations!B37</f>
        <v>Arkwright House, Midgery Lane, Preston, PR1 3XT</v>
      </c>
      <c r="D63" s="11" t="str">
        <f>Calculations!C37</f>
        <v>Housing</v>
      </c>
      <c r="E63" s="42">
        <f>Calculations!D37</f>
        <v>4.9558909999999998E-2</v>
      </c>
      <c r="F63" s="42">
        <f>Calculations!H37</f>
        <v>4.9558909999999998E-2</v>
      </c>
      <c r="G63" s="42">
        <f>Calculations!L37</f>
        <v>100</v>
      </c>
      <c r="H63" s="42">
        <f>Calculations!G37</f>
        <v>0</v>
      </c>
      <c r="I63" s="42">
        <f>Calculations!K37</f>
        <v>0</v>
      </c>
      <c r="J63" s="42">
        <f>Calculations!F37</f>
        <v>0</v>
      </c>
      <c r="K63" s="42">
        <f>Calculations!J37</f>
        <v>0</v>
      </c>
      <c r="L63" s="42">
        <f>Calculations!E37</f>
        <v>0</v>
      </c>
      <c r="M63" s="42">
        <f>Calculations!I37</f>
        <v>0</v>
      </c>
      <c r="N63" s="42">
        <f>Calculations!Q37</f>
        <v>7.3254411464984577E-3</v>
      </c>
      <c r="O63" s="42">
        <f>Calculations!V37</f>
        <v>14.781279787022067</v>
      </c>
      <c r="P63" s="42">
        <f>Calculations!O37</f>
        <v>1.4646482241561028E-3</v>
      </c>
      <c r="Q63" s="42">
        <f>Calculations!T37</f>
        <v>2.9553681147468795</v>
      </c>
      <c r="R63" s="42">
        <f>Calculations!M37</f>
        <v>9.463100001215935E-4</v>
      </c>
      <c r="S63" s="42">
        <f>Calculations!R37</f>
        <v>1.909464917855525</v>
      </c>
      <c r="T63" s="24" t="s">
        <v>190</v>
      </c>
      <c r="U63" s="38" t="s">
        <v>190</v>
      </c>
      <c r="V63" s="24" t="s">
        <v>194</v>
      </c>
      <c r="W63" s="22" t="s">
        <v>206</v>
      </c>
      <c r="X63" s="31" t="s">
        <v>200</v>
      </c>
      <c r="Y63" s="31" t="s">
        <v>201</v>
      </c>
      <c r="Z63" s="31"/>
      <c r="AA63" s="45"/>
    </row>
    <row r="64" spans="2:28" x14ac:dyDescent="0.2">
      <c r="B64" s="11" t="str">
        <f>Calculations!A38</f>
        <v>19P314</v>
      </c>
      <c r="C64" s="22" t="str">
        <f>Calculations!B38</f>
        <v>22 to 24 Manchester Road, Preston, PR1 3YH</v>
      </c>
      <c r="D64" s="11" t="str">
        <f>Calculations!C38</f>
        <v>Housing and Employment</v>
      </c>
      <c r="E64" s="42">
        <f>Calculations!D38</f>
        <v>7.6298210000000005E-2</v>
      </c>
      <c r="F64" s="42">
        <f>Calculations!H38</f>
        <v>7.6298210000000005E-2</v>
      </c>
      <c r="G64" s="42">
        <f>Calculations!L38</f>
        <v>100</v>
      </c>
      <c r="H64" s="42">
        <f>Calculations!G38</f>
        <v>0</v>
      </c>
      <c r="I64" s="42">
        <f>Calculations!K38</f>
        <v>0</v>
      </c>
      <c r="J64" s="42">
        <f>Calculations!F38</f>
        <v>0</v>
      </c>
      <c r="K64" s="42">
        <f>Calculations!J38</f>
        <v>0</v>
      </c>
      <c r="L64" s="42">
        <f>Calculations!E38</f>
        <v>0</v>
      </c>
      <c r="M64" s="42">
        <f>Calculations!I38</f>
        <v>0</v>
      </c>
      <c r="N64" s="42">
        <f>Calculations!Q38</f>
        <v>5.4357643452885796E-5</v>
      </c>
      <c r="O64" s="42">
        <f>Calculations!V38</f>
        <v>7.1243668040031072E-2</v>
      </c>
      <c r="P64" s="42">
        <f>Calculations!O38</f>
        <v>0</v>
      </c>
      <c r="Q64" s="42">
        <f>Calculations!T38</f>
        <v>0</v>
      </c>
      <c r="R64" s="42">
        <f>Calculations!M38</f>
        <v>0</v>
      </c>
      <c r="S64" s="42">
        <f>Calculations!R38</f>
        <v>0</v>
      </c>
      <c r="T64" s="24" t="s">
        <v>190</v>
      </c>
      <c r="U64" s="38" t="s">
        <v>190</v>
      </c>
      <c r="V64" s="24" t="s">
        <v>194</v>
      </c>
      <c r="W64" s="22" t="s">
        <v>206</v>
      </c>
      <c r="X64" s="31" t="s">
        <v>200</v>
      </c>
      <c r="Y64" s="31" t="s">
        <v>201</v>
      </c>
      <c r="Z64" s="31"/>
      <c r="AA64" s="22"/>
    </row>
    <row r="65" spans="2:28" x14ac:dyDescent="0.2">
      <c r="B65" s="11" t="str">
        <f>Calculations!A39</f>
        <v>19P315</v>
      </c>
      <c r="C65" s="22" t="str">
        <f>Calculations!B39</f>
        <v>Oakham Court, Preston, PR1 3XD</v>
      </c>
      <c r="D65" s="11" t="str">
        <f>Calculations!C39</f>
        <v>Housing</v>
      </c>
      <c r="E65" s="42">
        <f>Calculations!D39</f>
        <v>0.54458519000000005</v>
      </c>
      <c r="F65" s="42">
        <f>Calculations!H39</f>
        <v>0.54458519000000005</v>
      </c>
      <c r="G65" s="42">
        <f>Calculations!L39</f>
        <v>100</v>
      </c>
      <c r="H65" s="42">
        <f>Calculations!G39</f>
        <v>0</v>
      </c>
      <c r="I65" s="42">
        <f>Calculations!K39</f>
        <v>0</v>
      </c>
      <c r="J65" s="42">
        <f>Calculations!F39</f>
        <v>0</v>
      </c>
      <c r="K65" s="42">
        <f>Calculations!J39</f>
        <v>0</v>
      </c>
      <c r="L65" s="42">
        <f>Calculations!E39</f>
        <v>0</v>
      </c>
      <c r="M65" s="42">
        <f>Calculations!I39</f>
        <v>0</v>
      </c>
      <c r="N65" s="42">
        <f>Calculations!Q39</f>
        <v>1.787494783744821E-2</v>
      </c>
      <c r="O65" s="42">
        <f>Calculations!V39</f>
        <v>3.2823051683517521</v>
      </c>
      <c r="P65" s="42">
        <f>Calculations!O39</f>
        <v>2.6151100000366568E-3</v>
      </c>
      <c r="Q65" s="42">
        <f>Calculations!T39</f>
        <v>0.48020218839161904</v>
      </c>
      <c r="R65" s="42">
        <f>Calculations!M39</f>
        <v>0</v>
      </c>
      <c r="S65" s="42">
        <f>Calculations!R39</f>
        <v>0</v>
      </c>
      <c r="T65" s="24" t="s">
        <v>190</v>
      </c>
      <c r="U65" s="38" t="s">
        <v>190</v>
      </c>
      <c r="V65" s="24" t="s">
        <v>194</v>
      </c>
      <c r="W65" s="22" t="s">
        <v>206</v>
      </c>
      <c r="X65" s="31" t="s">
        <v>200</v>
      </c>
      <c r="Y65" s="31" t="s">
        <v>201</v>
      </c>
      <c r="Z65" s="31"/>
      <c r="AA65" s="22"/>
    </row>
    <row r="66" spans="2:28" x14ac:dyDescent="0.2">
      <c r="B66" s="11" t="str">
        <f>Calculations!A40</f>
        <v>19P316</v>
      </c>
      <c r="C66" s="22" t="str">
        <f>Calculations!B40</f>
        <v>The Unicentre, Lords Walk, Preston, PR1 1DH</v>
      </c>
      <c r="D66" s="11" t="str">
        <f>Calculations!C40</f>
        <v>Housing</v>
      </c>
      <c r="E66" s="42">
        <f>Calculations!D40</f>
        <v>0.16891616000000001</v>
      </c>
      <c r="F66" s="42">
        <f>Calculations!H40</f>
        <v>0.16891616000000001</v>
      </c>
      <c r="G66" s="42">
        <f>Calculations!L40</f>
        <v>100</v>
      </c>
      <c r="H66" s="42">
        <f>Calculations!G40</f>
        <v>0</v>
      </c>
      <c r="I66" s="42">
        <f>Calculations!K40</f>
        <v>0</v>
      </c>
      <c r="J66" s="42">
        <f>Calculations!F40</f>
        <v>0</v>
      </c>
      <c r="K66" s="42">
        <f>Calculations!J40</f>
        <v>0</v>
      </c>
      <c r="L66" s="42">
        <f>Calculations!E40</f>
        <v>0</v>
      </c>
      <c r="M66" s="42">
        <f>Calculations!I40</f>
        <v>0</v>
      </c>
      <c r="N66" s="42">
        <f>Calculations!Q40</f>
        <v>0</v>
      </c>
      <c r="O66" s="42">
        <f>Calculations!V40</f>
        <v>0</v>
      </c>
      <c r="P66" s="42">
        <f>Calculations!O40</f>
        <v>0</v>
      </c>
      <c r="Q66" s="42">
        <f>Calculations!T40</f>
        <v>0</v>
      </c>
      <c r="R66" s="42">
        <f>Calculations!M40</f>
        <v>0</v>
      </c>
      <c r="S66" s="42">
        <f>Calculations!R40</f>
        <v>0</v>
      </c>
      <c r="T66" s="24" t="s">
        <v>190</v>
      </c>
      <c r="U66" s="38" t="s">
        <v>190</v>
      </c>
      <c r="V66" s="24" t="s">
        <v>194</v>
      </c>
      <c r="W66" s="22" t="s">
        <v>207</v>
      </c>
      <c r="X66" s="31" t="s">
        <v>202</v>
      </c>
      <c r="Y66" s="31" t="s">
        <v>208</v>
      </c>
      <c r="Z66" s="31"/>
      <c r="AA66" s="22"/>
    </row>
    <row r="67" spans="2:28" x14ac:dyDescent="0.2">
      <c r="B67" s="11" t="str">
        <f>Calculations!A41</f>
        <v>19P317</v>
      </c>
      <c r="C67" s="22" t="str">
        <f>Calculations!B41</f>
        <v>Southgate Works, St Georges Road, Preston, PR1 1NP</v>
      </c>
      <c r="D67" s="11" t="str">
        <f>Calculations!C41</f>
        <v>Housing</v>
      </c>
      <c r="E67" s="42">
        <f>Calculations!D41</f>
        <v>0.72550398000000005</v>
      </c>
      <c r="F67" s="42">
        <f>Calculations!H41</f>
        <v>0.72550398000000005</v>
      </c>
      <c r="G67" s="42">
        <f>Calculations!L41</f>
        <v>100</v>
      </c>
      <c r="H67" s="42">
        <f>Calculations!G41</f>
        <v>0</v>
      </c>
      <c r="I67" s="42">
        <f>Calculations!K41</f>
        <v>0</v>
      </c>
      <c r="J67" s="42">
        <f>Calculations!F41</f>
        <v>0</v>
      </c>
      <c r="K67" s="42">
        <f>Calculations!J41</f>
        <v>0</v>
      </c>
      <c r="L67" s="42">
        <f>Calculations!E41</f>
        <v>0</v>
      </c>
      <c r="M67" s="42">
        <f>Calculations!I41</f>
        <v>0</v>
      </c>
      <c r="N67" s="42">
        <f>Calculations!Q41</f>
        <v>0.14422657242662079</v>
      </c>
      <c r="O67" s="42">
        <f>Calculations!V41</f>
        <v>19.879501202270564</v>
      </c>
      <c r="P67" s="42">
        <f>Calculations!O41</f>
        <v>2.2243328725091632E-2</v>
      </c>
      <c r="Q67" s="42">
        <f>Calculations!T41</f>
        <v>3.065914087072497</v>
      </c>
      <c r="R67" s="42">
        <f>Calculations!M41</f>
        <v>1.0437565215490267E-2</v>
      </c>
      <c r="S67" s="42">
        <f>Calculations!R41</f>
        <v>1.4386640877545933</v>
      </c>
      <c r="T67" s="24" t="s">
        <v>190</v>
      </c>
      <c r="U67" s="38" t="s">
        <v>190</v>
      </c>
      <c r="V67" s="24" t="s">
        <v>194</v>
      </c>
      <c r="W67" s="22" t="s">
        <v>206</v>
      </c>
      <c r="X67" s="31" t="s">
        <v>200</v>
      </c>
      <c r="Y67" s="31" t="s">
        <v>201</v>
      </c>
      <c r="Z67" s="31"/>
      <c r="AA67" s="22"/>
    </row>
    <row r="68" spans="2:28" x14ac:dyDescent="0.2">
      <c r="B68" s="11" t="str">
        <f>Calculations!A42</f>
        <v>19P318</v>
      </c>
      <c r="C68" s="22" t="str">
        <f>Calculations!B42</f>
        <v>Tulketh Crescent, Preston, PR2 2RJ</v>
      </c>
      <c r="D68" s="11" t="str">
        <f>Calculations!C42</f>
        <v>Housing</v>
      </c>
      <c r="E68" s="42">
        <f>Calculations!D42</f>
        <v>0.30034864</v>
      </c>
      <c r="F68" s="42">
        <f>Calculations!H42</f>
        <v>0.30034864</v>
      </c>
      <c r="G68" s="42">
        <f>Calculations!L42</f>
        <v>100</v>
      </c>
      <c r="H68" s="42">
        <f>Calculations!G42</f>
        <v>0</v>
      </c>
      <c r="I68" s="42">
        <f>Calculations!K42</f>
        <v>0</v>
      </c>
      <c r="J68" s="42">
        <f>Calculations!F42</f>
        <v>0</v>
      </c>
      <c r="K68" s="42">
        <f>Calculations!J42</f>
        <v>0</v>
      </c>
      <c r="L68" s="42">
        <f>Calculations!E42</f>
        <v>0</v>
      </c>
      <c r="M68" s="42">
        <f>Calculations!I42</f>
        <v>0</v>
      </c>
      <c r="N68" s="42">
        <f>Calculations!Q42</f>
        <v>0</v>
      </c>
      <c r="O68" s="42">
        <f>Calculations!V42</f>
        <v>0</v>
      </c>
      <c r="P68" s="42">
        <f>Calculations!O42</f>
        <v>0</v>
      </c>
      <c r="Q68" s="42">
        <f>Calculations!T42</f>
        <v>0</v>
      </c>
      <c r="R68" s="42">
        <f>Calculations!M42</f>
        <v>0</v>
      </c>
      <c r="S68" s="42">
        <f>Calculations!R42</f>
        <v>0</v>
      </c>
      <c r="T68" s="24" t="s">
        <v>190</v>
      </c>
      <c r="U68" s="38" t="s">
        <v>190</v>
      </c>
      <c r="V68" s="24" t="s">
        <v>194</v>
      </c>
      <c r="W68" s="22" t="s">
        <v>207</v>
      </c>
      <c r="X68" s="31" t="s">
        <v>202</v>
      </c>
      <c r="Y68" s="31" t="s">
        <v>208</v>
      </c>
      <c r="Z68" s="31"/>
      <c r="AA68" s="22"/>
    </row>
    <row r="69" spans="2:28" x14ac:dyDescent="0.2">
      <c r="B69" s="11" t="str">
        <f>Calculations!A43</f>
        <v>19P319</v>
      </c>
      <c r="C69" s="22" t="str">
        <f>Calculations!B43</f>
        <v>Lancastria House, Lancaster Road, Preston, PR1 2QH</v>
      </c>
      <c r="D69" s="11" t="str">
        <f>Calculations!C43</f>
        <v>Housing</v>
      </c>
      <c r="E69" s="42">
        <f>Calculations!D43</f>
        <v>4.7158140000000001E-2</v>
      </c>
      <c r="F69" s="42">
        <f>Calculations!H43</f>
        <v>4.7158140000000001E-2</v>
      </c>
      <c r="G69" s="42">
        <f>Calculations!L43</f>
        <v>100</v>
      </c>
      <c r="H69" s="42">
        <f>Calculations!G43</f>
        <v>0</v>
      </c>
      <c r="I69" s="42">
        <f>Calculations!K43</f>
        <v>0</v>
      </c>
      <c r="J69" s="42">
        <f>Calculations!F43</f>
        <v>0</v>
      </c>
      <c r="K69" s="42">
        <f>Calculations!J43</f>
        <v>0</v>
      </c>
      <c r="L69" s="42">
        <f>Calculations!E43</f>
        <v>0</v>
      </c>
      <c r="M69" s="42">
        <f>Calculations!I43</f>
        <v>0</v>
      </c>
      <c r="N69" s="42">
        <f>Calculations!Q43</f>
        <v>0</v>
      </c>
      <c r="O69" s="42">
        <f>Calculations!V43</f>
        <v>0</v>
      </c>
      <c r="P69" s="42">
        <f>Calculations!O43</f>
        <v>0</v>
      </c>
      <c r="Q69" s="42">
        <f>Calculations!T43</f>
        <v>0</v>
      </c>
      <c r="R69" s="42">
        <f>Calculations!M43</f>
        <v>0</v>
      </c>
      <c r="S69" s="42">
        <f>Calculations!R43</f>
        <v>0</v>
      </c>
      <c r="T69" s="24" t="s">
        <v>190</v>
      </c>
      <c r="U69" s="38" t="s">
        <v>190</v>
      </c>
      <c r="V69" s="24" t="s">
        <v>194</v>
      </c>
      <c r="W69" s="22" t="s">
        <v>207</v>
      </c>
      <c r="X69" s="31" t="s">
        <v>202</v>
      </c>
      <c r="Y69" s="31" t="s">
        <v>208</v>
      </c>
      <c r="Z69" s="31"/>
      <c r="AA69" s="22"/>
    </row>
    <row r="70" spans="2:28" ht="38.25" x14ac:dyDescent="0.2">
      <c r="B70" s="11" t="str">
        <f>Calculations!A44</f>
        <v>19P320</v>
      </c>
      <c r="C70" s="22" t="str">
        <f>Calculations!B44</f>
        <v>Land located east of James Towers Way, north of the M55, west of the M6 and south of Whittingham Lane at Broughton, near Preston</v>
      </c>
      <c r="D70" s="11" t="str">
        <f>Calculations!C44</f>
        <v>Employment</v>
      </c>
      <c r="E70" s="42">
        <f>Calculations!D44</f>
        <v>44.752473190000003</v>
      </c>
      <c r="F70" s="42">
        <f>Calculations!H44</f>
        <v>42.03265600673798</v>
      </c>
      <c r="G70" s="42">
        <f>Calculations!L44</f>
        <v>93.922532120817465</v>
      </c>
      <c r="H70" s="42">
        <f>Calculations!G44</f>
        <v>1.245701978255737</v>
      </c>
      <c r="I70" s="42">
        <f>Calculations!K44</f>
        <v>2.783537734254407</v>
      </c>
      <c r="J70" s="42">
        <f>Calculations!F44</f>
        <v>1.4741152050062862</v>
      </c>
      <c r="K70" s="42">
        <f>Calculations!J44</f>
        <v>3.293930144928122</v>
      </c>
      <c r="L70" s="42">
        <f>Calculations!E44</f>
        <v>0</v>
      </c>
      <c r="M70" s="42">
        <f>Calculations!I44</f>
        <v>0</v>
      </c>
      <c r="N70" s="42">
        <f>Calculations!Q44</f>
        <v>2.653101447973615</v>
      </c>
      <c r="O70" s="42">
        <f>Calculations!V44</f>
        <v>5.9283906762195517</v>
      </c>
      <c r="P70" s="42">
        <f>Calculations!O44</f>
        <v>1.2602334818159295</v>
      </c>
      <c r="Q70" s="42">
        <f>Calculations!T44</f>
        <v>2.8160085733485904</v>
      </c>
      <c r="R70" s="42">
        <f>Calculations!M44</f>
        <v>0.91205389418187677</v>
      </c>
      <c r="S70" s="42">
        <f>Calculations!R44</f>
        <v>2.0379966271577512</v>
      </c>
      <c r="T70" s="24" t="s">
        <v>190</v>
      </c>
      <c r="U70" s="38" t="s">
        <v>195</v>
      </c>
      <c r="V70" s="24" t="s">
        <v>193</v>
      </c>
      <c r="W70" s="22" t="s">
        <v>205</v>
      </c>
      <c r="X70" s="31" t="s">
        <v>198</v>
      </c>
      <c r="Y70" s="31" t="s">
        <v>199</v>
      </c>
      <c r="Z70" s="31"/>
      <c r="AA70" s="22"/>
    </row>
    <row r="71" spans="2:28" ht="25.5" x14ac:dyDescent="0.2">
      <c r="B71" s="11" t="str">
        <f>Calculations!A45</f>
        <v>19S322</v>
      </c>
      <c r="C71" s="22" t="str">
        <f>Calculations!B45</f>
        <v>Cuerdale Garden Village, Cuerdale Lane, Samlesbury, PR5 0UY</v>
      </c>
      <c r="D71" s="11" t="str">
        <f>Calculations!C45</f>
        <v>Housing and Employment</v>
      </c>
      <c r="E71" s="42">
        <f>Calculations!D45</f>
        <v>33.131218820000001</v>
      </c>
      <c r="F71" s="42">
        <f>Calculations!H45</f>
        <v>24.236501250111054</v>
      </c>
      <c r="G71" s="42">
        <f>Calculations!L45</f>
        <v>73.153062619840711</v>
      </c>
      <c r="H71" s="42">
        <f>Calculations!G45</f>
        <v>6.1666938193496286</v>
      </c>
      <c r="I71" s="42">
        <f>Calculations!K45</f>
        <v>18.612939816228678</v>
      </c>
      <c r="J71" s="42">
        <f>Calculations!F45</f>
        <v>2.7280237505393177</v>
      </c>
      <c r="K71" s="42">
        <f>Calculations!J45</f>
        <v>8.233997563930604</v>
      </c>
      <c r="L71" s="42">
        <f>Calculations!E45</f>
        <v>0</v>
      </c>
      <c r="M71" s="42">
        <f>Calculations!I45</f>
        <v>0</v>
      </c>
      <c r="N71" s="42">
        <f>Calculations!Q45</f>
        <v>19.802519086606036</v>
      </c>
      <c r="O71" s="42">
        <f>Calculations!V45</f>
        <v>59.769968603304271</v>
      </c>
      <c r="P71" s="42">
        <f>Calculations!O45</f>
        <v>7.7653192104699311</v>
      </c>
      <c r="Q71" s="42">
        <f>Calculations!T45</f>
        <v>23.438072872170693</v>
      </c>
      <c r="R71" s="42">
        <f>Calculations!M45</f>
        <v>4.9270557166152011</v>
      </c>
      <c r="S71" s="42">
        <f>Calculations!R45</f>
        <v>14.871338550457832</v>
      </c>
      <c r="T71" s="24" t="s">
        <v>195</v>
      </c>
      <c r="U71" s="38" t="s">
        <v>195</v>
      </c>
      <c r="V71" s="24" t="s">
        <v>194</v>
      </c>
      <c r="W71" s="22" t="s">
        <v>203</v>
      </c>
      <c r="X71" s="31" t="s">
        <v>197</v>
      </c>
      <c r="Y71" s="31" t="s">
        <v>196</v>
      </c>
      <c r="Z71" s="31"/>
      <c r="AA71" s="22"/>
    </row>
    <row r="72" spans="2:28" x14ac:dyDescent="0.2">
      <c r="B72" s="11" t="str">
        <f>Calculations!A46</f>
        <v>19S331x</v>
      </c>
      <c r="C72" s="22" t="str">
        <f>Calculations!B46</f>
        <v>land at liverpool road, hutton, PR4 5EB</v>
      </c>
      <c r="D72" s="11" t="str">
        <f>Calculations!C46</f>
        <v>Housing</v>
      </c>
      <c r="E72" s="42">
        <f>Calculations!D46</f>
        <v>5.7319392999999996</v>
      </c>
      <c r="F72" s="42">
        <f>Calculations!H46</f>
        <v>5.7319392999999996</v>
      </c>
      <c r="G72" s="42">
        <f>Calculations!L46</f>
        <v>100</v>
      </c>
      <c r="H72" s="42">
        <f>Calculations!G46</f>
        <v>0</v>
      </c>
      <c r="I72" s="42">
        <f>Calculations!K46</f>
        <v>0</v>
      </c>
      <c r="J72" s="42">
        <f>Calculations!F46</f>
        <v>0</v>
      </c>
      <c r="K72" s="42">
        <f>Calculations!J46</f>
        <v>0</v>
      </c>
      <c r="L72" s="42">
        <f>Calculations!E46</f>
        <v>0</v>
      </c>
      <c r="M72" s="42">
        <f>Calculations!I46</f>
        <v>0</v>
      </c>
      <c r="N72" s="42">
        <f>Calculations!Q46</f>
        <v>0.16070662219325085</v>
      </c>
      <c r="O72" s="42">
        <f>Calculations!V46</f>
        <v>2.803704187747607</v>
      </c>
      <c r="P72" s="42">
        <f>Calculations!O46</f>
        <v>4.0369379349100683E-2</v>
      </c>
      <c r="Q72" s="42">
        <f>Calculations!T46</f>
        <v>0.7042883261010926</v>
      </c>
      <c r="R72" s="42">
        <f>Calculations!M46</f>
        <v>2.8969657409169042E-2</v>
      </c>
      <c r="S72" s="42">
        <f>Calculations!R46</f>
        <v>0.50540760976252908</v>
      </c>
      <c r="T72" s="24" t="s">
        <v>190</v>
      </c>
      <c r="U72" s="38" t="s">
        <v>190</v>
      </c>
      <c r="V72" s="24" t="s">
        <v>194</v>
      </c>
      <c r="W72" s="22" t="s">
        <v>206</v>
      </c>
      <c r="X72" s="31" t="s">
        <v>200</v>
      </c>
      <c r="Y72" s="31" t="s">
        <v>201</v>
      </c>
      <c r="Z72" s="31"/>
      <c r="AA72" s="22"/>
    </row>
    <row r="73" spans="2:28" ht="25.5" x14ac:dyDescent="0.2">
      <c r="B73" s="11" t="str">
        <f>Calculations!A47</f>
        <v>19S334x</v>
      </c>
      <c r="C73" s="22" t="str">
        <f>Calculations!B47</f>
        <v>Land to the rear of 96-100 Marsh Lane, Longton, Preston, PR4 5ZL</v>
      </c>
      <c r="D73" s="11" t="str">
        <f>Calculations!C47</f>
        <v>Housing</v>
      </c>
      <c r="E73" s="42">
        <f>Calculations!D47</f>
        <v>0.30293933000000001</v>
      </c>
      <c r="F73" s="42">
        <f>Calculations!H47</f>
        <v>0.29179214254499442</v>
      </c>
      <c r="G73" s="42">
        <f>Calculations!L47</f>
        <v>96.32032346047454</v>
      </c>
      <c r="H73" s="42">
        <f>Calculations!G47</f>
        <v>2.8138800146858662E-3</v>
      </c>
      <c r="I73" s="42">
        <f>Calculations!K47</f>
        <v>0.92885925861322327</v>
      </c>
      <c r="J73" s="42">
        <f>Calculations!F47</f>
        <v>8.3333074403197545E-3</v>
      </c>
      <c r="K73" s="42">
        <f>Calculations!J47</f>
        <v>2.7508172809122389</v>
      </c>
      <c r="L73" s="42">
        <f>Calculations!E47</f>
        <v>0</v>
      </c>
      <c r="M73" s="42">
        <f>Calculations!I47</f>
        <v>0</v>
      </c>
      <c r="N73" s="42">
        <f>Calculations!Q47</f>
        <v>3.6938144127662072E-3</v>
      </c>
      <c r="O73" s="42">
        <f>Calculations!V47</f>
        <v>1.2193248109336636</v>
      </c>
      <c r="P73" s="42">
        <f>Calculations!O47</f>
        <v>0</v>
      </c>
      <c r="Q73" s="42">
        <f>Calculations!T47</f>
        <v>0</v>
      </c>
      <c r="R73" s="42">
        <f>Calculations!M47</f>
        <v>0</v>
      </c>
      <c r="S73" s="42">
        <f>Calculations!R47</f>
        <v>0</v>
      </c>
      <c r="T73" s="24" t="s">
        <v>190</v>
      </c>
      <c r="U73" s="38" t="s">
        <v>195</v>
      </c>
      <c r="V73" s="24" t="s">
        <v>194</v>
      </c>
      <c r="W73" s="22" t="s">
        <v>205</v>
      </c>
      <c r="X73" s="31" t="s">
        <v>198</v>
      </c>
      <c r="Y73" s="31" t="s">
        <v>199</v>
      </c>
      <c r="Z73" s="31"/>
      <c r="AA73" s="22"/>
    </row>
    <row r="74" spans="2:28" x14ac:dyDescent="0.2">
      <c r="B74" s="11" t="str">
        <f>Calculations!A48</f>
        <v>19S335</v>
      </c>
      <c r="C74" s="22" t="str">
        <f>Calculations!B48</f>
        <v>Carver Hey Farm, Moss Lane, Little Hoole, PR4 4SX</v>
      </c>
      <c r="D74" s="11" t="str">
        <f>Calculations!C48</f>
        <v>Housing</v>
      </c>
      <c r="E74" s="42">
        <f>Calculations!D48</f>
        <v>2.2922152699999998</v>
      </c>
      <c r="F74" s="42">
        <f>Calculations!H48</f>
        <v>2.2922152699999998</v>
      </c>
      <c r="G74" s="42">
        <f>Calculations!L48</f>
        <v>100</v>
      </c>
      <c r="H74" s="42">
        <f>Calculations!G48</f>
        <v>0</v>
      </c>
      <c r="I74" s="42">
        <f>Calculations!K48</f>
        <v>0</v>
      </c>
      <c r="J74" s="42">
        <f>Calculations!F48</f>
        <v>0</v>
      </c>
      <c r="K74" s="42">
        <f>Calculations!J48</f>
        <v>0</v>
      </c>
      <c r="L74" s="42">
        <f>Calculations!E48</f>
        <v>0</v>
      </c>
      <c r="M74" s="42">
        <f>Calculations!I48</f>
        <v>0</v>
      </c>
      <c r="N74" s="42">
        <f>Calculations!Q48</f>
        <v>4.1730836559114318E-2</v>
      </c>
      <c r="O74" s="42">
        <f>Calculations!V48</f>
        <v>1.8205461374103105</v>
      </c>
      <c r="P74" s="42">
        <f>Calculations!O48</f>
        <v>1.2825717039809663E-2</v>
      </c>
      <c r="Q74" s="42">
        <f>Calculations!T48</f>
        <v>0.55953370556726389</v>
      </c>
      <c r="R74" s="42">
        <f>Calculations!M48</f>
        <v>0</v>
      </c>
      <c r="S74" s="42">
        <f>Calculations!R48</f>
        <v>0</v>
      </c>
      <c r="T74" s="24" t="s">
        <v>190</v>
      </c>
      <c r="U74" s="38" t="s">
        <v>190</v>
      </c>
      <c r="V74" s="24" t="s">
        <v>194</v>
      </c>
      <c r="W74" s="22" t="s">
        <v>206</v>
      </c>
      <c r="X74" s="31" t="s">
        <v>200</v>
      </c>
      <c r="Y74" s="31" t="s">
        <v>201</v>
      </c>
      <c r="Z74" s="31"/>
      <c r="AA74" s="22"/>
    </row>
    <row r="75" spans="2:28" ht="25.5" x14ac:dyDescent="0.2">
      <c r="B75" s="11" t="str">
        <f>Calculations!A49</f>
        <v>19S337a</v>
      </c>
      <c r="C75" s="22" t="str">
        <f>Calculations!B49</f>
        <v>Land North of Kittlingbourne Brow, Higher Walton,*</v>
      </c>
      <c r="D75" s="11" t="str">
        <f>Calculations!C49</f>
        <v>Housing</v>
      </c>
      <c r="E75" s="42">
        <f>Calculations!D49</f>
        <v>8.0460069999999995E-2</v>
      </c>
      <c r="F75" s="42">
        <f>Calculations!H49</f>
        <v>6.9161325287876316E-2</v>
      </c>
      <c r="G75" s="42">
        <f>Calculations!L49</f>
        <v>85.957326768266938</v>
      </c>
      <c r="H75" s="42">
        <f>Calculations!G49</f>
        <v>2.0324500497076649E-3</v>
      </c>
      <c r="I75" s="42">
        <f>Calculations!K49</f>
        <v>2.5260356468838085</v>
      </c>
      <c r="J75" s="42">
        <f>Calculations!F49</f>
        <v>9.2662946624160192E-3</v>
      </c>
      <c r="K75" s="42">
        <f>Calculations!J49</f>
        <v>11.516637584849255</v>
      </c>
      <c r="L75" s="42">
        <f>Calculations!E49</f>
        <v>0</v>
      </c>
      <c r="M75" s="42">
        <f>Calculations!I49</f>
        <v>0</v>
      </c>
      <c r="N75" s="42">
        <f>Calculations!Q49</f>
        <v>1.1107361442843865E-2</v>
      </c>
      <c r="O75" s="42">
        <f>Calculations!V49</f>
        <v>13.804812055027874</v>
      </c>
      <c r="P75" s="42">
        <f>Calculations!O49</f>
        <v>2.1461382632291352E-3</v>
      </c>
      <c r="Q75" s="42">
        <f>Calculations!T49</f>
        <v>2.667333328480991</v>
      </c>
      <c r="R75" s="42">
        <f>Calculations!M49</f>
        <v>1.248060000501573E-3</v>
      </c>
      <c r="S75" s="42">
        <f>Calculations!R49</f>
        <v>1.5511545049632358</v>
      </c>
      <c r="T75" s="24" t="s">
        <v>190</v>
      </c>
      <c r="U75" s="38" t="s">
        <v>195</v>
      </c>
      <c r="V75" s="24" t="s">
        <v>194</v>
      </c>
      <c r="W75" s="22" t="s">
        <v>204</v>
      </c>
      <c r="X75" s="31" t="s">
        <v>191</v>
      </c>
      <c r="Y75" s="31" t="s">
        <v>209</v>
      </c>
      <c r="Z75" s="31"/>
      <c r="AA75" s="22"/>
      <c r="AB75" s="27"/>
    </row>
    <row r="76" spans="2:28" x14ac:dyDescent="0.2">
      <c r="B76" s="11" t="str">
        <f>Calculations!A50</f>
        <v>19S338a</v>
      </c>
      <c r="C76" s="22" t="str">
        <f>Calculations!B50</f>
        <v>Land North of Dawson Lane, Leyland, Lancashire, P*</v>
      </c>
      <c r="D76" s="11" t="str">
        <f>Calculations!C50</f>
        <v>Housing and Employment</v>
      </c>
      <c r="E76" s="42">
        <f>Calculations!D50</f>
        <v>0.69054599999999999</v>
      </c>
      <c r="F76" s="42">
        <f>Calculations!H50</f>
        <v>0.69054599999999999</v>
      </c>
      <c r="G76" s="42">
        <f>Calculations!L50</f>
        <v>100</v>
      </c>
      <c r="H76" s="42">
        <f>Calculations!G50</f>
        <v>0</v>
      </c>
      <c r="I76" s="42">
        <f>Calculations!K50</f>
        <v>0</v>
      </c>
      <c r="J76" s="42">
        <f>Calculations!F50</f>
        <v>0</v>
      </c>
      <c r="K76" s="42">
        <f>Calculations!J50</f>
        <v>0</v>
      </c>
      <c r="L76" s="42">
        <f>Calculations!E50</f>
        <v>0</v>
      </c>
      <c r="M76" s="42">
        <f>Calculations!I50</f>
        <v>0</v>
      </c>
      <c r="N76" s="42">
        <f>Calculations!Q50</f>
        <v>7.7644242720132067E-2</v>
      </c>
      <c r="O76" s="42">
        <f>Calculations!V50</f>
        <v>11.2438914598205</v>
      </c>
      <c r="P76" s="42">
        <f>Calculations!O50</f>
        <v>3.2546780000999573E-2</v>
      </c>
      <c r="Q76" s="42">
        <f>Calculations!T50</f>
        <v>4.713195066078085</v>
      </c>
      <c r="R76" s="42">
        <f>Calculations!M50</f>
        <v>1.1599999999999999E-2</v>
      </c>
      <c r="S76" s="42">
        <f>Calculations!R50</f>
        <v>1.6798301633779644</v>
      </c>
      <c r="T76" s="24" t="s">
        <v>190</v>
      </c>
      <c r="U76" s="38" t="s">
        <v>190</v>
      </c>
      <c r="V76" s="24" t="s">
        <v>194</v>
      </c>
      <c r="W76" s="22" t="s">
        <v>206</v>
      </c>
      <c r="X76" s="31" t="s">
        <v>200</v>
      </c>
      <c r="Y76" s="31" t="s">
        <v>201</v>
      </c>
      <c r="Z76" s="31"/>
      <c r="AA76" s="22"/>
    </row>
    <row r="77" spans="2:28" ht="25.5" x14ac:dyDescent="0.2">
      <c r="B77" s="11" t="str">
        <f>Calculations!A51</f>
        <v>19S339a</v>
      </c>
      <c r="C77" s="22" t="str">
        <f>Calculations!B51</f>
        <v>Land off Midge Hall Lane, Midge Hall, Leyland, PR*</v>
      </c>
      <c r="D77" s="11" t="str">
        <f>Calculations!C51</f>
        <v>Housing</v>
      </c>
      <c r="E77" s="42">
        <f>Calculations!D51</f>
        <v>0.27452241999999999</v>
      </c>
      <c r="F77" s="42">
        <f>Calculations!H51</f>
        <v>0.27452241999999999</v>
      </c>
      <c r="G77" s="42">
        <f>Calculations!L51</f>
        <v>100</v>
      </c>
      <c r="H77" s="42">
        <f>Calculations!G51</f>
        <v>0</v>
      </c>
      <c r="I77" s="42">
        <f>Calculations!K51</f>
        <v>0</v>
      </c>
      <c r="J77" s="42">
        <f>Calculations!F51</f>
        <v>0</v>
      </c>
      <c r="K77" s="42">
        <f>Calculations!J51</f>
        <v>0</v>
      </c>
      <c r="L77" s="42">
        <f>Calculations!E51</f>
        <v>0</v>
      </c>
      <c r="M77" s="42">
        <f>Calculations!I51</f>
        <v>0</v>
      </c>
      <c r="N77" s="42">
        <f>Calculations!Q51</f>
        <v>5.5493586189361732E-2</v>
      </c>
      <c r="O77" s="42">
        <f>Calculations!V51</f>
        <v>20.214591649513267</v>
      </c>
      <c r="P77" s="42">
        <f>Calculations!O51</f>
        <v>3.4736792371449179E-2</v>
      </c>
      <c r="Q77" s="42">
        <f>Calculations!T51</f>
        <v>12.653535682604423</v>
      </c>
      <c r="R77" s="42">
        <f>Calculations!M51</f>
        <v>2.3628063246011976E-2</v>
      </c>
      <c r="S77" s="42">
        <f>Calculations!R51</f>
        <v>8.606970332700687</v>
      </c>
      <c r="T77" s="24" t="s">
        <v>195</v>
      </c>
      <c r="U77" s="38" t="s">
        <v>190</v>
      </c>
      <c r="V77" s="24" t="s">
        <v>194</v>
      </c>
      <c r="W77" s="22" t="s">
        <v>203</v>
      </c>
      <c r="X77" s="31" t="s">
        <v>197</v>
      </c>
      <c r="Y77" s="31" t="s">
        <v>196</v>
      </c>
      <c r="Z77" s="31"/>
      <c r="AA77" s="22"/>
    </row>
    <row r="78" spans="2:28" ht="25.5" x14ac:dyDescent="0.2">
      <c r="B78" s="11" t="str">
        <f>Calculations!A52</f>
        <v>19S340a</v>
      </c>
      <c r="C78" s="22" t="str">
        <f>Calculations!B52</f>
        <v>Cuerdale Enterprise Corridor, Cuerdale Lane, Pres*</v>
      </c>
      <c r="D78" s="11" t="str">
        <f>Calculations!C52</f>
        <v>Housing and Employment</v>
      </c>
      <c r="E78" s="42">
        <f>Calculations!D52</f>
        <v>0.78098038000000003</v>
      </c>
      <c r="F78" s="42">
        <f>Calculations!H52</f>
        <v>0.72798271410483739</v>
      </c>
      <c r="G78" s="42">
        <f>Calculations!L52</f>
        <v>93.213956809623994</v>
      </c>
      <c r="H78" s="42">
        <f>Calculations!G52</f>
        <v>4.0946729206033459E-3</v>
      </c>
      <c r="I78" s="42">
        <f>Calculations!K52</f>
        <v>0.52429907657902308</v>
      </c>
      <c r="J78" s="42">
        <f>Calculations!F52</f>
        <v>4.8902992974559259E-2</v>
      </c>
      <c r="K78" s="42">
        <f>Calculations!J52</f>
        <v>6.2617441137969756</v>
      </c>
      <c r="L78" s="42">
        <f>Calculations!E52</f>
        <v>0</v>
      </c>
      <c r="M78" s="42">
        <f>Calculations!I52</f>
        <v>0</v>
      </c>
      <c r="N78" s="42">
        <f>Calculations!Q52</f>
        <v>0</v>
      </c>
      <c r="O78" s="42">
        <f>Calculations!V52</f>
        <v>0</v>
      </c>
      <c r="P78" s="42">
        <f>Calculations!O52</f>
        <v>0</v>
      </c>
      <c r="Q78" s="42">
        <f>Calculations!T52</f>
        <v>0</v>
      </c>
      <c r="R78" s="42">
        <f>Calculations!M52</f>
        <v>0</v>
      </c>
      <c r="S78" s="42">
        <f>Calculations!R52</f>
        <v>0</v>
      </c>
      <c r="T78" s="24" t="s">
        <v>190</v>
      </c>
      <c r="U78" s="38" t="s">
        <v>195</v>
      </c>
      <c r="V78" s="24" t="s">
        <v>194</v>
      </c>
      <c r="W78" s="22" t="s">
        <v>205</v>
      </c>
      <c r="X78" s="31" t="s">
        <v>198</v>
      </c>
      <c r="Y78" s="31" t="s">
        <v>199</v>
      </c>
      <c r="Z78" s="31"/>
      <c r="AA78" s="22"/>
    </row>
    <row r="79" spans="2:28" x14ac:dyDescent="0.2">
      <c r="B79" s="11" t="str">
        <f>Calculations!A53</f>
        <v>19S341a</v>
      </c>
      <c r="C79" s="22" t="str">
        <f>Calculations!B53</f>
        <v>Nook Farm Barn, Dob Lane, Little Hoole, Preston, *</v>
      </c>
      <c r="D79" s="11" t="str">
        <f>Calculations!C53</f>
        <v>Housing</v>
      </c>
      <c r="E79" s="42">
        <f>Calculations!D53</f>
        <v>0.12609234999999999</v>
      </c>
      <c r="F79" s="42">
        <f>Calculations!H53</f>
        <v>0.12609234999999999</v>
      </c>
      <c r="G79" s="42">
        <f>Calculations!L53</f>
        <v>100</v>
      </c>
      <c r="H79" s="42">
        <f>Calculations!G53</f>
        <v>0</v>
      </c>
      <c r="I79" s="42">
        <f>Calculations!K53</f>
        <v>0</v>
      </c>
      <c r="J79" s="42">
        <f>Calculations!F53</f>
        <v>0</v>
      </c>
      <c r="K79" s="42">
        <f>Calculations!J53</f>
        <v>0</v>
      </c>
      <c r="L79" s="42">
        <f>Calculations!E53</f>
        <v>0</v>
      </c>
      <c r="M79" s="42">
        <f>Calculations!I53</f>
        <v>0</v>
      </c>
      <c r="N79" s="42">
        <f>Calculations!Q53</f>
        <v>8.2413600035730376E-4</v>
      </c>
      <c r="O79" s="42">
        <f>Calculations!V53</f>
        <v>0.65359714555030801</v>
      </c>
      <c r="P79" s="42">
        <f>Calculations!O53</f>
        <v>0</v>
      </c>
      <c r="Q79" s="42">
        <f>Calculations!T53</f>
        <v>0</v>
      </c>
      <c r="R79" s="42">
        <f>Calculations!M53</f>
        <v>0</v>
      </c>
      <c r="S79" s="42">
        <f>Calculations!R53</f>
        <v>0</v>
      </c>
      <c r="T79" s="24" t="s">
        <v>190</v>
      </c>
      <c r="U79" s="38" t="s">
        <v>190</v>
      </c>
      <c r="V79" s="24" t="s">
        <v>194</v>
      </c>
      <c r="W79" s="22" t="s">
        <v>206</v>
      </c>
      <c r="X79" s="31" t="s">
        <v>200</v>
      </c>
      <c r="Y79" s="31" t="s">
        <v>201</v>
      </c>
      <c r="Z79" s="31"/>
      <c r="AA79" s="22"/>
    </row>
    <row r="80" spans="2:28" ht="25.5" x14ac:dyDescent="0.2">
      <c r="B80" s="11" t="str">
        <f>Calculations!A54</f>
        <v>19S342a</v>
      </c>
      <c r="C80" s="22" t="str">
        <f>Calculations!B54</f>
        <v>JUNCTION OF NABS HEAD LANE AND SPRING LANE, BLUE *</v>
      </c>
      <c r="D80" s="11" t="str">
        <f>Calculations!C54</f>
        <v>Housing</v>
      </c>
      <c r="E80" s="42">
        <f>Calculations!D54</f>
        <v>9.3397149999999998E-2</v>
      </c>
      <c r="F80" s="42">
        <f>Calculations!H54</f>
        <v>9.3397149999999998E-2</v>
      </c>
      <c r="G80" s="42">
        <f>Calculations!L54</f>
        <v>100</v>
      </c>
      <c r="H80" s="42">
        <f>Calculations!G54</f>
        <v>0</v>
      </c>
      <c r="I80" s="42">
        <f>Calculations!K54</f>
        <v>0</v>
      </c>
      <c r="J80" s="42">
        <f>Calculations!F54</f>
        <v>0</v>
      </c>
      <c r="K80" s="42">
        <f>Calculations!J54</f>
        <v>0</v>
      </c>
      <c r="L80" s="42">
        <f>Calculations!E54</f>
        <v>0</v>
      </c>
      <c r="M80" s="42">
        <f>Calculations!I54</f>
        <v>0</v>
      </c>
      <c r="N80" s="42">
        <f>Calculations!Q54</f>
        <v>8.9865622272464838E-3</v>
      </c>
      <c r="O80" s="42">
        <f>Calculations!V54</f>
        <v>9.6218805683540491</v>
      </c>
      <c r="P80" s="42">
        <f>Calculations!O54</f>
        <v>0</v>
      </c>
      <c r="Q80" s="42">
        <f>Calculations!T54</f>
        <v>0</v>
      </c>
      <c r="R80" s="42">
        <f>Calculations!M54</f>
        <v>0</v>
      </c>
      <c r="S80" s="42">
        <f>Calculations!R54</f>
        <v>0</v>
      </c>
      <c r="T80" s="24" t="s">
        <v>190</v>
      </c>
      <c r="U80" s="38" t="s">
        <v>190</v>
      </c>
      <c r="V80" s="24" t="s">
        <v>194</v>
      </c>
      <c r="W80" s="22" t="s">
        <v>206</v>
      </c>
      <c r="X80" s="31" t="s">
        <v>200</v>
      </c>
      <c r="Y80" s="31" t="s">
        <v>201</v>
      </c>
      <c r="Z80" s="31"/>
      <c r="AA80" s="22"/>
    </row>
    <row r="81" spans="2:27" ht="38.25" x14ac:dyDescent="0.2">
      <c r="B81" s="11" t="str">
        <f>Calculations!A55</f>
        <v>19S345a</v>
      </c>
      <c r="C81" s="22" t="str">
        <f>Calculations!B55</f>
        <v>Land adjoining Hoghton Lane Farm
Hoghton Lane
Hog*</v>
      </c>
      <c r="D81" s="11" t="str">
        <f>Calculations!C55</f>
        <v>Housing</v>
      </c>
      <c r="E81" s="42">
        <f>Calculations!D55</f>
        <v>4.4824985799999997</v>
      </c>
      <c r="F81" s="42">
        <f>Calculations!H55</f>
        <v>4.4824985799999997</v>
      </c>
      <c r="G81" s="42">
        <f>Calculations!L55</f>
        <v>100</v>
      </c>
      <c r="H81" s="42">
        <f>Calculations!G55</f>
        <v>0</v>
      </c>
      <c r="I81" s="42">
        <f>Calculations!K55</f>
        <v>0</v>
      </c>
      <c r="J81" s="42">
        <f>Calculations!F55</f>
        <v>0</v>
      </c>
      <c r="K81" s="42">
        <f>Calculations!J55</f>
        <v>0</v>
      </c>
      <c r="L81" s="42">
        <f>Calculations!E55</f>
        <v>0</v>
      </c>
      <c r="M81" s="42">
        <f>Calculations!I55</f>
        <v>0</v>
      </c>
      <c r="N81" s="42">
        <f>Calculations!Q55</f>
        <v>0.64152573075547381</v>
      </c>
      <c r="O81" s="42">
        <f>Calculations!V55</f>
        <v>14.311788822819299</v>
      </c>
      <c r="P81" s="42">
        <f>Calculations!O55</f>
        <v>0.19190099738075733</v>
      </c>
      <c r="Q81" s="42">
        <f>Calculations!T55</f>
        <v>4.2811167467398805</v>
      </c>
      <c r="R81" s="42">
        <f>Calculations!M55</f>
        <v>0.13815761244288652</v>
      </c>
      <c r="S81" s="42">
        <f>Calculations!R55</f>
        <v>3.0821563013832907</v>
      </c>
      <c r="T81" s="24" t="s">
        <v>190</v>
      </c>
      <c r="U81" s="38" t="s">
        <v>190</v>
      </c>
      <c r="V81" s="24" t="s">
        <v>194</v>
      </c>
      <c r="W81" s="22" t="s">
        <v>206</v>
      </c>
      <c r="X81" s="31" t="s">
        <v>200</v>
      </c>
      <c r="Y81" s="31" t="s">
        <v>201</v>
      </c>
      <c r="Z81" s="31"/>
      <c r="AA81" s="22"/>
    </row>
    <row r="82" spans="2:27" ht="38.25" x14ac:dyDescent="0.2">
      <c r="B82" s="11" t="str">
        <f>Calculations!A56</f>
        <v>19S347a</v>
      </c>
      <c r="C82" s="22" t="str">
        <f>Calculations!B56</f>
        <v>Title number LAN88896
Freehold Land adjioning 
53*</v>
      </c>
      <c r="D82" s="11" t="str">
        <f>Calculations!C56</f>
        <v>Housing</v>
      </c>
      <c r="E82" s="42">
        <f>Calculations!D56</f>
        <v>0.84753593999999999</v>
      </c>
      <c r="F82" s="42">
        <f>Calculations!H56</f>
        <v>0.84753593999999999</v>
      </c>
      <c r="G82" s="42">
        <f>Calculations!L56</f>
        <v>100</v>
      </c>
      <c r="H82" s="42">
        <f>Calculations!G56</f>
        <v>0</v>
      </c>
      <c r="I82" s="42">
        <f>Calculations!K56</f>
        <v>0</v>
      </c>
      <c r="J82" s="42">
        <f>Calculations!F56</f>
        <v>0</v>
      </c>
      <c r="K82" s="42">
        <f>Calculations!J56</f>
        <v>0</v>
      </c>
      <c r="L82" s="42">
        <f>Calculations!E56</f>
        <v>0</v>
      </c>
      <c r="M82" s="42">
        <f>Calculations!I56</f>
        <v>0</v>
      </c>
      <c r="N82" s="42">
        <f>Calculations!Q56</f>
        <v>5.2319560000486674E-2</v>
      </c>
      <c r="O82" s="42">
        <f>Calculations!V56</f>
        <v>6.1731376253479793</v>
      </c>
      <c r="P82" s="42">
        <f>Calculations!O56</f>
        <v>0</v>
      </c>
      <c r="Q82" s="42">
        <f>Calculations!T56</f>
        <v>0</v>
      </c>
      <c r="R82" s="42">
        <f>Calculations!M56</f>
        <v>0</v>
      </c>
      <c r="S82" s="42">
        <f>Calculations!R56</f>
        <v>0</v>
      </c>
      <c r="T82" s="24" t="s">
        <v>190</v>
      </c>
      <c r="U82" s="38" t="s">
        <v>190</v>
      </c>
      <c r="V82" s="24" t="s">
        <v>194</v>
      </c>
      <c r="W82" s="22" t="s">
        <v>206</v>
      </c>
      <c r="X82" s="31" t="s">
        <v>200</v>
      </c>
      <c r="Y82" s="31" t="s">
        <v>201</v>
      </c>
      <c r="Z82" s="31"/>
      <c r="AA82" s="22"/>
    </row>
    <row r="83" spans="2:27" x14ac:dyDescent="0.2">
      <c r="B83" s="11" t="str">
        <f>Calculations!A57</f>
        <v>19S348a</v>
      </c>
      <c r="C83" s="22" t="str">
        <f>Calculations!B57</f>
        <v>Arden House, 27 Midge Hall Lane, Midge Hall, Leyland</v>
      </c>
      <c r="D83" s="11" t="str">
        <f>Calculations!C57</f>
        <v>Housing</v>
      </c>
      <c r="E83" s="42">
        <f>Calculations!D57</f>
        <v>0.10752935</v>
      </c>
      <c r="F83" s="42">
        <f>Calculations!H57</f>
        <v>0.10752935</v>
      </c>
      <c r="G83" s="42">
        <f>Calculations!L57</f>
        <v>100</v>
      </c>
      <c r="H83" s="42">
        <f>Calculations!G57</f>
        <v>0</v>
      </c>
      <c r="I83" s="42">
        <f>Calculations!K57</f>
        <v>0</v>
      </c>
      <c r="J83" s="42">
        <f>Calculations!F57</f>
        <v>0</v>
      </c>
      <c r="K83" s="42">
        <f>Calculations!J57</f>
        <v>0</v>
      </c>
      <c r="L83" s="42">
        <f>Calculations!E57</f>
        <v>0</v>
      </c>
      <c r="M83" s="42">
        <f>Calculations!I57</f>
        <v>0</v>
      </c>
      <c r="N83" s="42">
        <f>Calculations!Q57</f>
        <v>0</v>
      </c>
      <c r="O83" s="42">
        <f>Calculations!V57</f>
        <v>0</v>
      </c>
      <c r="P83" s="42">
        <f>Calculations!O57</f>
        <v>0</v>
      </c>
      <c r="Q83" s="42">
        <f>Calculations!T57</f>
        <v>0</v>
      </c>
      <c r="R83" s="42">
        <f>Calculations!M57</f>
        <v>0</v>
      </c>
      <c r="S83" s="42">
        <f>Calculations!R57</f>
        <v>0</v>
      </c>
      <c r="T83" s="24" t="s">
        <v>190</v>
      </c>
      <c r="U83" s="38" t="s">
        <v>190</v>
      </c>
      <c r="V83" s="24" t="s">
        <v>194</v>
      </c>
      <c r="W83" s="22" t="s">
        <v>207</v>
      </c>
      <c r="X83" s="31" t="s">
        <v>202</v>
      </c>
      <c r="Y83" s="31" t="s">
        <v>208</v>
      </c>
      <c r="Z83" s="31"/>
      <c r="AA83" s="22"/>
    </row>
    <row r="84" spans="2:27" x14ac:dyDescent="0.2">
      <c r="B84" s="11" t="str">
        <f>Calculations!A58</f>
        <v>19S349a</v>
      </c>
      <c r="C84" s="22" t="str">
        <f>Calculations!B58</f>
        <v>Land adjoining Balls Farm, Brook Lane, Little Hoo*</v>
      </c>
      <c r="D84" s="11" t="str">
        <f>Calculations!C58</f>
        <v>Housing and Employment</v>
      </c>
      <c r="E84" s="42">
        <f>Calculations!D58</f>
        <v>0.89716825</v>
      </c>
      <c r="F84" s="42">
        <f>Calculations!H58</f>
        <v>0.89716825</v>
      </c>
      <c r="G84" s="42">
        <f>Calculations!L58</f>
        <v>100</v>
      </c>
      <c r="H84" s="42">
        <f>Calculations!G58</f>
        <v>0</v>
      </c>
      <c r="I84" s="42">
        <f>Calculations!K58</f>
        <v>0</v>
      </c>
      <c r="J84" s="42">
        <f>Calculations!F58</f>
        <v>0</v>
      </c>
      <c r="K84" s="42">
        <f>Calculations!J58</f>
        <v>0</v>
      </c>
      <c r="L84" s="42">
        <f>Calculations!E58</f>
        <v>0</v>
      </c>
      <c r="M84" s="42">
        <f>Calculations!I58</f>
        <v>0</v>
      </c>
      <c r="N84" s="42">
        <f>Calculations!Q58</f>
        <v>6.5047258529383811E-2</v>
      </c>
      <c r="O84" s="42">
        <f>Calculations!V58</f>
        <v>7.2502853873154569</v>
      </c>
      <c r="P84" s="42">
        <f>Calculations!O58</f>
        <v>1.683526379741963E-2</v>
      </c>
      <c r="Q84" s="42">
        <f>Calculations!T58</f>
        <v>1.8764890306160111</v>
      </c>
      <c r="R84" s="42">
        <f>Calculations!M58</f>
        <v>0</v>
      </c>
      <c r="S84" s="42">
        <f>Calculations!R58</f>
        <v>0</v>
      </c>
      <c r="T84" s="24" t="s">
        <v>190</v>
      </c>
      <c r="U84" s="38" t="s">
        <v>190</v>
      </c>
      <c r="V84" s="24" t="s">
        <v>194</v>
      </c>
      <c r="W84" s="22" t="s">
        <v>206</v>
      </c>
      <c r="X84" s="31" t="s">
        <v>200</v>
      </c>
      <c r="Y84" s="31" t="s">
        <v>201</v>
      </c>
      <c r="Z84" s="31"/>
      <c r="AA84" s="22"/>
    </row>
    <row r="85" spans="2:27" ht="25.5" x14ac:dyDescent="0.2">
      <c r="B85" s="41" t="str">
        <f>Calculations!A59</f>
        <v>19S351a</v>
      </c>
      <c r="C85" s="22" t="str">
        <f>Calculations!B59</f>
        <v>Higher Walton Mill, Cann Bridge St, Higher Walton*</v>
      </c>
      <c r="D85" s="11" t="str">
        <f>Calculations!C59</f>
        <v>Housing and Employment</v>
      </c>
      <c r="E85" s="42">
        <f>Calculations!D59</f>
        <v>3.53994147</v>
      </c>
      <c r="F85" s="42">
        <f>Calculations!H59</f>
        <v>5.6209130763811732E-2</v>
      </c>
      <c r="G85" s="42">
        <f>Calculations!L59</f>
        <v>1.5878548060799358</v>
      </c>
      <c r="H85" s="42">
        <f>Calculations!G59</f>
        <v>3.3480896687629538</v>
      </c>
      <c r="I85" s="42">
        <f>Calculations!K59</f>
        <v>94.580367984529232</v>
      </c>
      <c r="J85" s="42">
        <f>Calculations!F59</f>
        <v>0.13564267047323456</v>
      </c>
      <c r="K85" s="42">
        <f>Calculations!J59</f>
        <v>3.8317772093908249</v>
      </c>
      <c r="L85" s="42">
        <f>Calculations!E59</f>
        <v>0</v>
      </c>
      <c r="M85" s="42">
        <f>Calculations!I59</f>
        <v>0</v>
      </c>
      <c r="N85" s="42">
        <f>Calculations!Q59</f>
        <v>0.53147947483925295</v>
      </c>
      <c r="O85" s="42">
        <f>Calculations!V59</f>
        <v>15.013792723506612</v>
      </c>
      <c r="P85" s="42">
        <f>Calculations!O59</f>
        <v>0.30974496880295033</v>
      </c>
      <c r="Q85" s="42">
        <f>Calculations!T59</f>
        <v>8.750002547441845</v>
      </c>
      <c r="R85" s="42">
        <f>Calculations!M59</f>
        <v>4.4636941328230699E-2</v>
      </c>
      <c r="S85" s="42">
        <f>Calculations!R59</f>
        <v>1.2609513944373407</v>
      </c>
      <c r="T85" s="24" t="s">
        <v>190</v>
      </c>
      <c r="U85" s="38" t="s">
        <v>195</v>
      </c>
      <c r="V85" s="24" t="s">
        <v>194</v>
      </c>
      <c r="W85" s="22" t="s">
        <v>205</v>
      </c>
      <c r="X85" s="31" t="s">
        <v>198</v>
      </c>
      <c r="Y85" s="31" t="s">
        <v>199</v>
      </c>
      <c r="Z85" s="31"/>
      <c r="AA85" s="22"/>
    </row>
    <row r="86" spans="2:27" ht="25.5" x14ac:dyDescent="0.2">
      <c r="B86" s="11" t="str">
        <f>Calculations!A60</f>
        <v>19S353a</v>
      </c>
      <c r="C86" s="22" t="str">
        <f>Calculations!B60</f>
        <v>Darwenside Nurseries, Higher Walton Rd, PR5 4HT</v>
      </c>
      <c r="D86" s="11" t="str">
        <f>Calculations!C60</f>
        <v>Housing</v>
      </c>
      <c r="E86" s="42">
        <f>Calculations!D60</f>
        <v>0.19318042999999999</v>
      </c>
      <c r="F86" s="42">
        <f>Calculations!H60</f>
        <v>3.2780136938193039E-10</v>
      </c>
      <c r="G86" s="42">
        <f>Calculations!L60</f>
        <v>1.6968663408707104E-7</v>
      </c>
      <c r="H86" s="42">
        <f>Calculations!G60</f>
        <v>0.15641611255639101</v>
      </c>
      <c r="I86" s="42">
        <f>Calculations!K60</f>
        <v>80.968922450576912</v>
      </c>
      <c r="J86" s="42">
        <f>Calculations!F60</f>
        <v>3.676431711580759E-2</v>
      </c>
      <c r="K86" s="42">
        <f>Calculations!J60</f>
        <v>19.031077379736445</v>
      </c>
      <c r="L86" s="42">
        <f>Calculations!E60</f>
        <v>0</v>
      </c>
      <c r="M86" s="42">
        <f>Calculations!I60</f>
        <v>0</v>
      </c>
      <c r="N86" s="42">
        <f>Calculations!Q60</f>
        <v>4.2656840054182597E-2</v>
      </c>
      <c r="O86" s="42">
        <f>Calculations!V60</f>
        <v>22.081346466711249</v>
      </c>
      <c r="P86" s="42">
        <f>Calculations!O60</f>
        <v>0</v>
      </c>
      <c r="Q86" s="42">
        <f>Calculations!T60</f>
        <v>0</v>
      </c>
      <c r="R86" s="42">
        <f>Calculations!M60</f>
        <v>0</v>
      </c>
      <c r="S86" s="42">
        <f>Calculations!R60</f>
        <v>0</v>
      </c>
      <c r="T86" s="24" t="s">
        <v>190</v>
      </c>
      <c r="U86" s="38" t="s">
        <v>195</v>
      </c>
      <c r="V86" s="24" t="s">
        <v>194</v>
      </c>
      <c r="W86" s="22" t="s">
        <v>204</v>
      </c>
      <c r="X86" s="31" t="s">
        <v>191</v>
      </c>
      <c r="Y86" s="31" t="s">
        <v>209</v>
      </c>
      <c r="Z86" s="31"/>
      <c r="AA86" s="22"/>
    </row>
    <row r="87" spans="2:27" ht="25.5" x14ac:dyDescent="0.2">
      <c r="B87" s="11" t="str">
        <f>Calculations!A61</f>
        <v>19S354a</v>
      </c>
      <c r="C87" s="22" t="str">
        <f>Calculations!B61</f>
        <v>Shakespear Foundry, Higher Walton</v>
      </c>
      <c r="D87" s="11" t="str">
        <f>Calculations!C61</f>
        <v>Housing</v>
      </c>
      <c r="E87" s="42">
        <f>Calculations!D61</f>
        <v>2.0975179800000001</v>
      </c>
      <c r="F87" s="42">
        <f>Calculations!H61</f>
        <v>1.471003472264609</v>
      </c>
      <c r="G87" s="42">
        <f>Calculations!L61</f>
        <v>70.130672837646387</v>
      </c>
      <c r="H87" s="42">
        <f>Calculations!G61</f>
        <v>0.5135263271155619</v>
      </c>
      <c r="I87" s="42">
        <f>Calculations!K61</f>
        <v>24.482570924877692</v>
      </c>
      <c r="J87" s="42">
        <f>Calculations!F61</f>
        <v>0.11298818061982926</v>
      </c>
      <c r="K87" s="42">
        <f>Calculations!J61</f>
        <v>5.3867562374759359</v>
      </c>
      <c r="L87" s="42">
        <f>Calculations!E61</f>
        <v>0</v>
      </c>
      <c r="M87" s="42">
        <f>Calculations!I61</f>
        <v>0</v>
      </c>
      <c r="N87" s="42">
        <f>Calculations!Q61</f>
        <v>0.35067115230337786</v>
      </c>
      <c r="O87" s="42">
        <f>Calculations!V61</f>
        <v>16.718385999407637</v>
      </c>
      <c r="P87" s="42">
        <f>Calculations!O61</f>
        <v>0.15747553280191245</v>
      </c>
      <c r="Q87" s="42">
        <f>Calculations!T61</f>
        <v>7.5077083630964836</v>
      </c>
      <c r="R87" s="42">
        <f>Calculations!M61</f>
        <v>0.10695117602894662</v>
      </c>
      <c r="S87" s="42">
        <f>Calculations!R61</f>
        <v>5.0989396538544387</v>
      </c>
      <c r="T87" s="24" t="s">
        <v>190</v>
      </c>
      <c r="U87" s="38" t="s">
        <v>195</v>
      </c>
      <c r="V87" s="24" t="s">
        <v>194</v>
      </c>
      <c r="W87" s="22" t="s">
        <v>205</v>
      </c>
      <c r="X87" s="31" t="s">
        <v>198</v>
      </c>
      <c r="Y87" s="31" t="s">
        <v>199</v>
      </c>
      <c r="Z87" s="31"/>
      <c r="AA87" s="22"/>
    </row>
    <row r="88" spans="2:27" x14ac:dyDescent="0.2">
      <c r="B88" s="11" t="str">
        <f>Calculations!A62</f>
        <v>19S355a</v>
      </c>
      <c r="C88" s="22" t="str">
        <f>Calculations!B62</f>
        <v>The Brambles Rest Home, Park Avenue, New Longton,*</v>
      </c>
      <c r="D88" s="11" t="str">
        <f>Calculations!C62</f>
        <v>Housing</v>
      </c>
      <c r="E88" s="42">
        <f>Calculations!D62</f>
        <v>0.14806000999999999</v>
      </c>
      <c r="F88" s="42">
        <f>Calculations!H62</f>
        <v>0.14806000999999999</v>
      </c>
      <c r="G88" s="42">
        <f>Calculations!L62</f>
        <v>100</v>
      </c>
      <c r="H88" s="42">
        <f>Calculations!G62</f>
        <v>0</v>
      </c>
      <c r="I88" s="42">
        <f>Calculations!K62</f>
        <v>0</v>
      </c>
      <c r="J88" s="42">
        <f>Calculations!F62</f>
        <v>0</v>
      </c>
      <c r="K88" s="42">
        <f>Calculations!J62</f>
        <v>0</v>
      </c>
      <c r="L88" s="42">
        <f>Calculations!E62</f>
        <v>0</v>
      </c>
      <c r="M88" s="42">
        <f>Calculations!I62</f>
        <v>0</v>
      </c>
      <c r="N88" s="42">
        <f>Calculations!Q62</f>
        <v>0</v>
      </c>
      <c r="O88" s="42">
        <f>Calculations!V62</f>
        <v>0</v>
      </c>
      <c r="P88" s="42">
        <f>Calculations!O62</f>
        <v>0</v>
      </c>
      <c r="Q88" s="42">
        <f>Calculations!T62</f>
        <v>0</v>
      </c>
      <c r="R88" s="42">
        <f>Calculations!M62</f>
        <v>0</v>
      </c>
      <c r="S88" s="42">
        <f>Calculations!R62</f>
        <v>0</v>
      </c>
      <c r="T88" s="24" t="s">
        <v>190</v>
      </c>
      <c r="U88" s="38" t="s">
        <v>190</v>
      </c>
      <c r="V88" s="24" t="s">
        <v>194</v>
      </c>
      <c r="W88" s="22" t="s">
        <v>207</v>
      </c>
      <c r="X88" s="31" t="s">
        <v>202</v>
      </c>
      <c r="Y88" s="31" t="s">
        <v>208</v>
      </c>
      <c r="Z88" s="31"/>
      <c r="AA88" s="22"/>
    </row>
    <row r="89" spans="2:27" x14ac:dyDescent="0.2">
      <c r="B89" s="11" t="str">
        <f>Calculations!A63</f>
        <v>19S356a</v>
      </c>
      <c r="C89" s="22" t="str">
        <f>Calculations!B63</f>
        <v>Pollard's Farm, Howick Cross Lane, PR1 0NS</v>
      </c>
      <c r="D89" s="11" t="str">
        <f>Calculations!C63</f>
        <v>Housing</v>
      </c>
      <c r="E89" s="42">
        <f>Calculations!D63</f>
        <v>0.75310745999999995</v>
      </c>
      <c r="F89" s="42">
        <f>Calculations!H63</f>
        <v>0.75310745999999995</v>
      </c>
      <c r="G89" s="42">
        <f>Calculations!L63</f>
        <v>100</v>
      </c>
      <c r="H89" s="42">
        <f>Calculations!G63</f>
        <v>0</v>
      </c>
      <c r="I89" s="42">
        <f>Calculations!K63</f>
        <v>0</v>
      </c>
      <c r="J89" s="42">
        <f>Calculations!F63</f>
        <v>0</v>
      </c>
      <c r="K89" s="42">
        <f>Calculations!J63</f>
        <v>0</v>
      </c>
      <c r="L89" s="42">
        <f>Calculations!E63</f>
        <v>0</v>
      </c>
      <c r="M89" s="42">
        <f>Calculations!I63</f>
        <v>0</v>
      </c>
      <c r="N89" s="42">
        <f>Calculations!Q63</f>
        <v>5.4720924942691623E-6</v>
      </c>
      <c r="O89" s="42">
        <f>Calculations!V63</f>
        <v>7.2660181778961034E-4</v>
      </c>
      <c r="P89" s="42">
        <f>Calculations!O63</f>
        <v>0</v>
      </c>
      <c r="Q89" s="42">
        <f>Calculations!T63</f>
        <v>0</v>
      </c>
      <c r="R89" s="42">
        <f>Calculations!M63</f>
        <v>0</v>
      </c>
      <c r="S89" s="42">
        <f>Calculations!R63</f>
        <v>0</v>
      </c>
      <c r="T89" s="24" t="s">
        <v>190</v>
      </c>
      <c r="U89" s="38" t="s">
        <v>190</v>
      </c>
      <c r="V89" s="24" t="s">
        <v>194</v>
      </c>
      <c r="W89" s="22" t="s">
        <v>206</v>
      </c>
      <c r="X89" s="31" t="s">
        <v>200</v>
      </c>
      <c r="Y89" s="31" t="s">
        <v>201</v>
      </c>
      <c r="Z89" s="31"/>
      <c r="AA89" s="22"/>
    </row>
    <row r="90" spans="2:27" ht="25.5" x14ac:dyDescent="0.2">
      <c r="B90" s="11" t="str">
        <f>Calculations!A64</f>
        <v>19S358a</v>
      </c>
      <c r="C90" s="22" t="str">
        <f>Calculations!B64</f>
        <v>Darwenside Nursery, PR5 4HT</v>
      </c>
      <c r="D90" s="11" t="str">
        <f>Calculations!C64</f>
        <v>Housing</v>
      </c>
      <c r="E90" s="42">
        <f>Calculations!D64</f>
        <v>0.12151530000000001</v>
      </c>
      <c r="F90" s="42">
        <f>Calculations!H64</f>
        <v>5.6543306758971568E-8</v>
      </c>
      <c r="G90" s="42">
        <f>Calculations!L64</f>
        <v>4.6531841470968316E-5</v>
      </c>
      <c r="H90" s="42">
        <f>Calculations!G64</f>
        <v>0.10624547876996318</v>
      </c>
      <c r="I90" s="42">
        <f>Calculations!K64</f>
        <v>87.433828308009922</v>
      </c>
      <c r="J90" s="42">
        <f>Calculations!F64</f>
        <v>1.526976468673006E-2</v>
      </c>
      <c r="K90" s="42">
        <f>Calculations!J64</f>
        <v>12.566125160148605</v>
      </c>
      <c r="L90" s="42">
        <f>Calculations!E64</f>
        <v>0</v>
      </c>
      <c r="M90" s="42">
        <f>Calculations!I64</f>
        <v>0</v>
      </c>
      <c r="N90" s="42">
        <f>Calculations!Q64</f>
        <v>3.6232178551829773E-2</v>
      </c>
      <c r="O90" s="42">
        <f>Calculations!V64</f>
        <v>29.816968358576879</v>
      </c>
      <c r="P90" s="42">
        <f>Calculations!O64</f>
        <v>0</v>
      </c>
      <c r="Q90" s="42">
        <f>Calculations!T64</f>
        <v>0</v>
      </c>
      <c r="R90" s="42">
        <f>Calculations!M64</f>
        <v>0</v>
      </c>
      <c r="S90" s="42">
        <f>Calculations!R64</f>
        <v>0</v>
      </c>
      <c r="T90" s="24" t="s">
        <v>190</v>
      </c>
      <c r="U90" s="38" t="s">
        <v>195</v>
      </c>
      <c r="V90" s="24" t="s">
        <v>194</v>
      </c>
      <c r="W90" s="22" t="s">
        <v>204</v>
      </c>
      <c r="X90" s="31" t="s">
        <v>191</v>
      </c>
      <c r="Y90" s="31" t="s">
        <v>209</v>
      </c>
      <c r="Z90" s="31"/>
      <c r="AA90" s="22"/>
    </row>
    <row r="91" spans="2:27" x14ac:dyDescent="0.2">
      <c r="B91" s="11" t="str">
        <f>Calculations!A65</f>
        <v>19S359a</v>
      </c>
      <c r="C91" s="22" t="str">
        <f>Calculations!B65</f>
        <v>Beverley House, 46 Hall Lane, PR4 5ZD</v>
      </c>
      <c r="D91" s="11" t="str">
        <f>Calculations!C65</f>
        <v>Housing</v>
      </c>
      <c r="E91" s="42">
        <f>Calculations!D65</f>
        <v>6.1159100000000001E-2</v>
      </c>
      <c r="F91" s="42">
        <f>Calculations!H65</f>
        <v>6.1159100000000001E-2</v>
      </c>
      <c r="G91" s="42">
        <f>Calculations!L65</f>
        <v>100</v>
      </c>
      <c r="H91" s="42">
        <f>Calculations!G65</f>
        <v>0</v>
      </c>
      <c r="I91" s="42">
        <f>Calculations!K65</f>
        <v>0</v>
      </c>
      <c r="J91" s="42">
        <f>Calculations!F65</f>
        <v>0</v>
      </c>
      <c r="K91" s="42">
        <f>Calculations!J65</f>
        <v>0</v>
      </c>
      <c r="L91" s="42">
        <f>Calculations!E65</f>
        <v>0</v>
      </c>
      <c r="M91" s="42">
        <f>Calculations!I65</f>
        <v>0</v>
      </c>
      <c r="N91" s="42">
        <f>Calculations!Q65</f>
        <v>0</v>
      </c>
      <c r="O91" s="42">
        <f>Calculations!V65</f>
        <v>0</v>
      </c>
      <c r="P91" s="42">
        <f>Calculations!O65</f>
        <v>0</v>
      </c>
      <c r="Q91" s="42">
        <f>Calculations!T65</f>
        <v>0</v>
      </c>
      <c r="R91" s="42">
        <f>Calculations!M65</f>
        <v>0</v>
      </c>
      <c r="S91" s="42">
        <f>Calculations!R65</f>
        <v>0</v>
      </c>
      <c r="T91" s="24" t="s">
        <v>190</v>
      </c>
      <c r="U91" s="38" t="s">
        <v>190</v>
      </c>
      <c r="V91" s="24" t="s">
        <v>194</v>
      </c>
      <c r="W91" s="22" t="s">
        <v>207</v>
      </c>
      <c r="X91" s="31" t="s">
        <v>202</v>
      </c>
      <c r="Y91" s="31" t="s">
        <v>208</v>
      </c>
      <c r="Z91" s="31"/>
      <c r="AA91" s="22"/>
    </row>
    <row r="92" spans="2:27" ht="25.5" x14ac:dyDescent="0.2">
      <c r="B92" s="11" t="str">
        <f>Calculations!A66</f>
        <v>19S360a</v>
      </c>
      <c r="C92" s="22" t="str">
        <f>Calculations!B66</f>
        <v>Longton Swimming Pool, 120 Marsh Lane, Longton, P*</v>
      </c>
      <c r="D92" s="11" t="str">
        <f>Calculations!C66</f>
        <v>Housing</v>
      </c>
      <c r="E92" s="42">
        <f>Calculations!D66</f>
        <v>0.28008136</v>
      </c>
      <c r="F92" s="42">
        <f>Calculations!H66</f>
        <v>0.2718078745399613</v>
      </c>
      <c r="G92" s="42">
        <f>Calculations!L66</f>
        <v>97.046042100038818</v>
      </c>
      <c r="H92" s="42">
        <f>Calculations!G66</f>
        <v>1.093504646796055E-3</v>
      </c>
      <c r="I92" s="42">
        <f>Calculations!K66</f>
        <v>0.39042392781727958</v>
      </c>
      <c r="J92" s="42">
        <f>Calculations!F66</f>
        <v>7.0059036173023932E-3</v>
      </c>
      <c r="K92" s="42">
        <f>Calculations!J66</f>
        <v>2.5013816047245676</v>
      </c>
      <c r="L92" s="42">
        <f>Calculations!E66</f>
        <v>1.7407719594023145E-4</v>
      </c>
      <c r="M92" s="42">
        <f>Calculations!I66</f>
        <v>6.2152367419321106E-2</v>
      </c>
      <c r="N92" s="42">
        <f>Calculations!Q66</f>
        <v>2.6027873665118387E-3</v>
      </c>
      <c r="O92" s="42">
        <f>Calculations!V66</f>
        <v>0.92929688948662581</v>
      </c>
      <c r="P92" s="42">
        <f>Calculations!O66</f>
        <v>1.0427998985360212E-4</v>
      </c>
      <c r="Q92" s="42">
        <f>Calculations!T66</f>
        <v>3.7232034953558535E-2</v>
      </c>
      <c r="R92" s="42">
        <f>Calculations!M66</f>
        <v>0</v>
      </c>
      <c r="S92" s="42">
        <f>Calculations!R66</f>
        <v>0</v>
      </c>
      <c r="T92" s="24" t="s">
        <v>190</v>
      </c>
      <c r="U92" s="38" t="s">
        <v>195</v>
      </c>
      <c r="V92" s="24" t="s">
        <v>194</v>
      </c>
      <c r="W92" s="56" t="s">
        <v>205</v>
      </c>
      <c r="X92" s="31" t="s">
        <v>198</v>
      </c>
      <c r="Y92" s="31" t="s">
        <v>199</v>
      </c>
      <c r="Z92" s="31"/>
      <c r="AA92" s="22"/>
    </row>
    <row r="93" spans="2:27" x14ac:dyDescent="0.2">
      <c r="W93" s="57"/>
    </row>
  </sheetData>
  <autoFilter ref="B27:AB92" xr:uid="{00000000-0001-0000-0000-000000000000}"/>
  <mergeCells count="19">
    <mergeCell ref="F10:M10"/>
    <mergeCell ref="N10:S10"/>
    <mergeCell ref="F11:G11"/>
    <mergeCell ref="H11:I11"/>
    <mergeCell ref="J11:K11"/>
    <mergeCell ref="L11:M11"/>
    <mergeCell ref="N11:O11"/>
    <mergeCell ref="P11:Q11"/>
    <mergeCell ref="R11:S11"/>
    <mergeCell ref="C21:C25"/>
    <mergeCell ref="F25:M25"/>
    <mergeCell ref="N25:S25"/>
    <mergeCell ref="F26:G26"/>
    <mergeCell ref="H26:I26"/>
    <mergeCell ref="J26:K26"/>
    <mergeCell ref="L26:M26"/>
    <mergeCell ref="N26:O26"/>
    <mergeCell ref="P26:Q26"/>
    <mergeCell ref="R26:S26"/>
  </mergeCells>
  <phoneticPr fontId="14" type="noConversion"/>
  <conditionalFormatting sqref="AA62:AA64 AA74:AA75 AA39 AA30:AA33 AA53 AA44:AA46 Z28:AA29 Z42:AA43 Z30:Z92 W78:Y78 W90:W93 W83:Y83 W85:Y88 X90:Y92 B28:Y77 B78:V92">
    <cfRule type="expression" dxfId="81" priority="685">
      <formula>$M28&gt;0</formula>
    </cfRule>
    <cfRule type="expression" dxfId="80" priority="686">
      <formula>#REF!&gt;0</formula>
    </cfRule>
    <cfRule type="expression" dxfId="79" priority="687">
      <formula>$K28&gt;0</formula>
    </cfRule>
    <cfRule type="expression" dxfId="78" priority="688">
      <formula>$I28&gt;0</formula>
    </cfRule>
    <cfRule type="expression" dxfId="77" priority="689">
      <formula>$O28&gt;0</formula>
    </cfRule>
    <cfRule type="expression" dxfId="76" priority="690">
      <formula>$Q28&gt;0</formula>
    </cfRule>
    <cfRule type="expression" dxfId="75" priority="691">
      <formula>$S28&gt;0</formula>
    </cfRule>
  </conditionalFormatting>
  <conditionalFormatting sqref="AA60:AA61 AA66:AA69 AA72:AA73 AA47:AA48 AA50:AA52 AA34 AA56:AA58 AA37 AA40:AA41 AA76:AA92">
    <cfRule type="expression" dxfId="74" priority="666">
      <formula>$M34&gt;0</formula>
    </cfRule>
    <cfRule type="expression" dxfId="73" priority="667">
      <formula>$K34&gt;0</formula>
    </cfRule>
    <cfRule type="expression" dxfId="72" priority="668">
      <formula>$I34&gt;0</formula>
    </cfRule>
    <cfRule type="expression" dxfId="71" priority="669">
      <formula>$O34&gt;0</formula>
    </cfRule>
    <cfRule type="expression" dxfId="70" priority="670">
      <formula>$Q34&gt;0</formula>
    </cfRule>
    <cfRule type="expression" dxfId="69" priority="671">
      <formula>$S34&gt;0</formula>
    </cfRule>
  </conditionalFormatting>
  <conditionalFormatting sqref="AA49 AA59 AA70:AA71 AA65 AA54:AA55">
    <cfRule type="expression" dxfId="68" priority="660">
      <formula>$M49&gt;0</formula>
    </cfRule>
    <cfRule type="expression" dxfId="67" priority="661">
      <formula>$K49&gt;0</formula>
    </cfRule>
    <cfRule type="expression" dxfId="66" priority="662">
      <formula>$I49&gt;0</formula>
    </cfRule>
    <cfRule type="expression" dxfId="65" priority="663">
      <formula>$O49&gt;0</formula>
    </cfRule>
    <cfRule type="expression" dxfId="64" priority="664">
      <formula>$Q49&gt;0</formula>
    </cfRule>
    <cfRule type="expression" dxfId="63" priority="665">
      <formula>$S49&gt;0</formula>
    </cfRule>
  </conditionalFormatting>
  <conditionalFormatting sqref="AA35">
    <cfRule type="expression" dxfId="62" priority="162">
      <formula>$M35&gt;0</formula>
    </cfRule>
    <cfRule type="expression" dxfId="61" priority="163">
      <formula>#REF!&gt;0</formula>
    </cfRule>
    <cfRule type="expression" dxfId="60" priority="164">
      <formula>$K35&gt;0</formula>
    </cfRule>
    <cfRule type="expression" dxfId="59" priority="165">
      <formula>$I35&gt;0</formula>
    </cfRule>
    <cfRule type="expression" dxfId="58" priority="166">
      <formula>$O35&gt;0</formula>
    </cfRule>
    <cfRule type="expression" dxfId="57" priority="167">
      <formula>$Q35&gt;0</formula>
    </cfRule>
    <cfRule type="expression" dxfId="56" priority="168">
      <formula>$S35&gt;0</formula>
    </cfRule>
  </conditionalFormatting>
  <conditionalFormatting sqref="AA36">
    <cfRule type="expression" dxfId="55" priority="155">
      <formula>$M36&gt;0</formula>
    </cfRule>
    <cfRule type="expression" dxfId="54" priority="156">
      <formula>#REF!&gt;0</formula>
    </cfRule>
    <cfRule type="expression" dxfId="53" priority="157">
      <formula>$K36&gt;0</formula>
    </cfRule>
    <cfRule type="expression" dxfId="52" priority="158">
      <formula>$I36&gt;0</formula>
    </cfRule>
    <cfRule type="expression" dxfId="51" priority="159">
      <formula>$O36&gt;0</formula>
    </cfRule>
    <cfRule type="expression" dxfId="50" priority="160">
      <formula>$Q36&gt;0</formula>
    </cfRule>
    <cfRule type="expression" dxfId="49" priority="161">
      <formula>$S36&gt;0</formula>
    </cfRule>
  </conditionalFormatting>
  <conditionalFormatting sqref="AA38">
    <cfRule type="expression" dxfId="48" priority="148">
      <formula>$M38&gt;0</formula>
    </cfRule>
    <cfRule type="expression" dxfId="47" priority="149">
      <formula>#REF!&gt;0</formula>
    </cfRule>
    <cfRule type="expression" dxfId="46" priority="150">
      <formula>$K38&gt;0</formula>
    </cfRule>
    <cfRule type="expression" dxfId="45" priority="151">
      <formula>$I38&gt;0</formula>
    </cfRule>
    <cfRule type="expression" dxfId="44" priority="152">
      <formula>$O38&gt;0</formula>
    </cfRule>
    <cfRule type="expression" dxfId="43" priority="153">
      <formula>$Q38&gt;0</formula>
    </cfRule>
    <cfRule type="expression" dxfId="42" priority="154">
      <formula>$S38&gt;0</formula>
    </cfRule>
  </conditionalFormatting>
  <conditionalFormatting sqref="W79:Y79">
    <cfRule type="expression" dxfId="41" priority="36">
      <formula>$M79&gt;0</formula>
    </cfRule>
    <cfRule type="expression" dxfId="40" priority="37">
      <formula>#REF!&gt;0</formula>
    </cfRule>
    <cfRule type="expression" dxfId="39" priority="38">
      <formula>$K79&gt;0</formula>
    </cfRule>
    <cfRule type="expression" dxfId="38" priority="39">
      <formula>$I79&gt;0</formula>
    </cfRule>
    <cfRule type="expression" dxfId="37" priority="40">
      <formula>$O79&gt;0</formula>
    </cfRule>
    <cfRule type="expression" dxfId="36" priority="41">
      <formula>$Q79&gt;0</formula>
    </cfRule>
    <cfRule type="expression" dxfId="35" priority="42">
      <formula>$S79&gt;0</formula>
    </cfRule>
  </conditionalFormatting>
  <conditionalFormatting sqref="W80:Y80">
    <cfRule type="expression" dxfId="34" priority="29">
      <formula>$M80&gt;0</formula>
    </cfRule>
    <cfRule type="expression" dxfId="33" priority="30">
      <formula>#REF!&gt;0</formula>
    </cfRule>
    <cfRule type="expression" dxfId="32" priority="31">
      <formula>$K80&gt;0</formula>
    </cfRule>
    <cfRule type="expression" dxfId="31" priority="32">
      <formula>$I80&gt;0</formula>
    </cfRule>
    <cfRule type="expression" dxfId="30" priority="33">
      <formula>$O80&gt;0</formula>
    </cfRule>
    <cfRule type="expression" dxfId="29" priority="34">
      <formula>$Q80&gt;0</formula>
    </cfRule>
    <cfRule type="expression" dxfId="28" priority="35">
      <formula>$S80&gt;0</formula>
    </cfRule>
  </conditionalFormatting>
  <conditionalFormatting sqref="W81:Y81">
    <cfRule type="expression" dxfId="27" priority="22">
      <formula>$M81&gt;0</formula>
    </cfRule>
    <cfRule type="expression" dxfId="26" priority="23">
      <formula>#REF!&gt;0</formula>
    </cfRule>
    <cfRule type="expression" dxfId="25" priority="24">
      <formula>$K81&gt;0</formula>
    </cfRule>
    <cfRule type="expression" dxfId="24" priority="25">
      <formula>$I81&gt;0</formula>
    </cfRule>
    <cfRule type="expression" dxfId="23" priority="26">
      <formula>$O81&gt;0</formula>
    </cfRule>
    <cfRule type="expression" dxfId="22" priority="27">
      <formula>$Q81&gt;0</formula>
    </cfRule>
    <cfRule type="expression" dxfId="21" priority="28">
      <formula>$S81&gt;0</formula>
    </cfRule>
  </conditionalFormatting>
  <conditionalFormatting sqref="W82:Y82">
    <cfRule type="expression" dxfId="20" priority="15">
      <formula>$M82&gt;0</formula>
    </cfRule>
    <cfRule type="expression" dxfId="19" priority="16">
      <formula>#REF!&gt;0</formula>
    </cfRule>
    <cfRule type="expression" dxfId="18" priority="17">
      <formula>$K82&gt;0</formula>
    </cfRule>
    <cfRule type="expression" dxfId="17" priority="18">
      <formula>$I82&gt;0</formula>
    </cfRule>
    <cfRule type="expression" dxfId="16" priority="19">
      <formula>$O82&gt;0</formula>
    </cfRule>
    <cfRule type="expression" dxfId="15" priority="20">
      <formula>$Q82&gt;0</formula>
    </cfRule>
    <cfRule type="expression" dxfId="14" priority="21">
      <formula>$S82&gt;0</formula>
    </cfRule>
  </conditionalFormatting>
  <conditionalFormatting sqref="W84:Y84">
    <cfRule type="expression" dxfId="13" priority="8">
      <formula>$M84&gt;0</formula>
    </cfRule>
    <cfRule type="expression" dxfId="12" priority="9">
      <formula>#REF!&gt;0</formula>
    </cfRule>
    <cfRule type="expression" dxfId="11" priority="10">
      <formula>$K84&gt;0</formula>
    </cfRule>
    <cfRule type="expression" dxfId="10" priority="11">
      <formula>$I84&gt;0</formula>
    </cfRule>
    <cfRule type="expression" dxfId="9" priority="12">
      <formula>$O84&gt;0</formula>
    </cfRule>
    <cfRule type="expression" dxfId="8" priority="13">
      <formula>$Q84&gt;0</formula>
    </cfRule>
    <cfRule type="expression" dxfId="7" priority="14">
      <formula>$S84&gt;0</formula>
    </cfRule>
  </conditionalFormatting>
  <conditionalFormatting sqref="W89:Y89">
    <cfRule type="expression" dxfId="6" priority="1">
      <formula>$M89&gt;0</formula>
    </cfRule>
    <cfRule type="expression" dxfId="5" priority="2">
      <formula>#REF!&gt;0</formula>
    </cfRule>
    <cfRule type="expression" dxfId="4" priority="3">
      <formula>$K89&gt;0</formula>
    </cfRule>
    <cfRule type="expression" dxfId="3" priority="4">
      <formula>$I89&gt;0</formula>
    </cfRule>
    <cfRule type="expression" dxfId="2" priority="5">
      <formula>$O89&gt;0</formula>
    </cfRule>
    <cfRule type="expression" dxfId="1" priority="6">
      <formula>$Q89&gt;0</formula>
    </cfRule>
    <cfRule type="expression" dxfId="0" priority="7">
      <formula>$S89&gt;0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zoomScale="70" zoomScaleNormal="70" workbookViewId="0">
      <pane xSplit="1" topLeftCell="E1" activePane="topRight" state="frozen"/>
      <selection pane="topRight" activeCell="P45" sqref="P45"/>
    </sheetView>
  </sheetViews>
  <sheetFormatPr defaultColWidth="9.140625" defaultRowHeight="12.75" x14ac:dyDescent="0.2"/>
  <cols>
    <col min="1" max="1" width="10" style="15" bestFit="1" customWidth="1"/>
    <col min="2" max="2" width="81" style="15" customWidth="1"/>
    <col min="3" max="3" width="34.5703125" style="15" bestFit="1" customWidth="1"/>
    <col min="4" max="4" width="16.140625" style="15" bestFit="1" customWidth="1"/>
    <col min="5" max="5" width="17.42578125" style="15" bestFit="1" customWidth="1"/>
    <col min="6" max="6" width="17.42578125" style="15" customWidth="1"/>
    <col min="7" max="7" width="19.5703125" style="15" customWidth="1"/>
    <col min="8" max="8" width="21.42578125" style="15" customWidth="1"/>
    <col min="9" max="9" width="13.28515625" style="32" customWidth="1"/>
    <col min="10" max="11" width="17.28515625" style="32" bestFit="1" customWidth="1"/>
    <col min="12" max="12" width="14.42578125" style="32" customWidth="1"/>
    <col min="13" max="13" width="19" style="15" bestFit="1" customWidth="1"/>
    <col min="14" max="14" width="20" style="15" bestFit="1" customWidth="1"/>
    <col min="15" max="15" width="29.28515625" style="15" bestFit="1" customWidth="1"/>
    <col min="16" max="16" width="21.140625" style="15" bestFit="1" customWidth="1"/>
    <col min="17" max="17" width="30.28515625" style="15" bestFit="1" customWidth="1"/>
    <col min="18" max="18" width="20" style="33" bestFit="1" customWidth="1"/>
    <col min="19" max="19" width="20.7109375" style="33" bestFit="1" customWidth="1"/>
    <col min="20" max="20" width="27.7109375" style="33" bestFit="1" customWidth="1"/>
    <col min="21" max="21" width="21.85546875" style="33" customWidth="1"/>
    <col min="22" max="22" width="25.42578125" style="33" bestFit="1" customWidth="1"/>
    <col min="23" max="23" width="11.5703125" style="15" bestFit="1" customWidth="1"/>
    <col min="24" max="24" width="13.85546875" style="15" bestFit="1" customWidth="1"/>
    <col min="25" max="25" width="12.7109375" style="15" bestFit="1" customWidth="1"/>
    <col min="26" max="16384" width="9.140625" style="15"/>
  </cols>
  <sheetData>
    <row r="1" spans="1:25" x14ac:dyDescent="0.2">
      <c r="A1" s="15" t="s">
        <v>29</v>
      </c>
      <c r="B1" s="15" t="s">
        <v>30</v>
      </c>
      <c r="C1" s="15" t="s">
        <v>31</v>
      </c>
      <c r="D1" s="15" t="s">
        <v>32</v>
      </c>
      <c r="E1" s="15" t="s">
        <v>33</v>
      </c>
      <c r="F1" s="15" t="s">
        <v>34</v>
      </c>
      <c r="G1" s="15" t="s">
        <v>35</v>
      </c>
      <c r="H1" s="15" t="s">
        <v>36</v>
      </c>
      <c r="I1" s="32" t="s">
        <v>37</v>
      </c>
      <c r="J1" s="32" t="s">
        <v>38</v>
      </c>
      <c r="K1" s="32" t="s">
        <v>39</v>
      </c>
      <c r="L1" s="32" t="s">
        <v>40</v>
      </c>
      <c r="M1" s="15" t="s">
        <v>41</v>
      </c>
      <c r="N1" s="15" t="s">
        <v>42</v>
      </c>
      <c r="O1" s="15" t="s">
        <v>43</v>
      </c>
      <c r="P1" s="15" t="s">
        <v>44</v>
      </c>
      <c r="Q1" s="15" t="s">
        <v>45</v>
      </c>
      <c r="R1" s="33" t="s">
        <v>46</v>
      </c>
      <c r="S1" s="33" t="s">
        <v>47</v>
      </c>
      <c r="T1" s="33" t="s">
        <v>48</v>
      </c>
      <c r="U1" s="33" t="s">
        <v>49</v>
      </c>
      <c r="V1" s="33" t="s">
        <v>50</v>
      </c>
      <c r="X1" s="29" t="s">
        <v>51</v>
      </c>
      <c r="Y1" s="29" t="s">
        <v>51</v>
      </c>
    </row>
    <row r="2" spans="1:25" ht="15" x14ac:dyDescent="0.25">
      <c r="A2" s="46" t="s">
        <v>55</v>
      </c>
      <c r="B2" s="46" t="s">
        <v>120</v>
      </c>
      <c r="C2" s="46" t="s">
        <v>185</v>
      </c>
      <c r="D2" s="46">
        <v>3.2569742499999998</v>
      </c>
      <c r="E2" s="55"/>
      <c r="F2" s="55"/>
      <c r="G2" s="55"/>
      <c r="H2" s="34">
        <f>D2-E2-F2-G2</f>
        <v>3.2569742499999998</v>
      </c>
      <c r="I2" s="36">
        <f>E2/D2*100</f>
        <v>0</v>
      </c>
      <c r="J2" s="36">
        <f>F2/D2*100</f>
        <v>0</v>
      </c>
      <c r="K2" s="36">
        <f>G2/D2*100</f>
        <v>0</v>
      </c>
      <c r="L2" s="36">
        <f>H2/D2*100</f>
        <v>100</v>
      </c>
      <c r="M2" s="49">
        <v>0.16200000000000001</v>
      </c>
      <c r="N2" s="50">
        <v>5.3199999999999997E-2</v>
      </c>
      <c r="O2" s="34">
        <f>M2+N2</f>
        <v>0.2152</v>
      </c>
      <c r="P2" s="52">
        <v>9.720841043498446E-2</v>
      </c>
      <c r="Q2" s="34">
        <f>O2+P2</f>
        <v>0.31240841043498446</v>
      </c>
      <c r="R2" s="36">
        <f>M2/D2*100</f>
        <v>4.9739416883630572</v>
      </c>
      <c r="S2" s="36">
        <f>N2/D2*100</f>
        <v>1.6334178877834233</v>
      </c>
      <c r="T2" s="36">
        <f>O2/D2*100</f>
        <v>6.6073595761464805</v>
      </c>
      <c r="U2" s="48">
        <f>P2/D2*100</f>
        <v>2.9846232414942939</v>
      </c>
      <c r="V2" s="36">
        <f>Q2/D2*100</f>
        <v>9.5919828176407744</v>
      </c>
      <c r="W2" s="35"/>
      <c r="X2" s="28">
        <f>SUM(I2:L2)</f>
        <v>100</v>
      </c>
      <c r="Y2" s="28">
        <f>SUM(R2:S2,U2)</f>
        <v>9.5919828176407744</v>
      </c>
    </row>
    <row r="3" spans="1:25" ht="15" x14ac:dyDescent="0.25">
      <c r="A3" s="46" t="s">
        <v>56</v>
      </c>
      <c r="B3" s="46" t="s">
        <v>121</v>
      </c>
      <c r="C3" s="46" t="s">
        <v>185</v>
      </c>
      <c r="D3" s="46">
        <v>0.26429464000000003</v>
      </c>
      <c r="E3" s="55"/>
      <c r="F3" s="55"/>
      <c r="G3" s="55"/>
      <c r="H3" s="34">
        <f t="shared" ref="H3:H63" si="0">D3-E3-F3-G3</f>
        <v>0.26429464000000003</v>
      </c>
      <c r="I3" s="36">
        <f t="shared" ref="I3:I66" si="1">E3/D3*100</f>
        <v>0</v>
      </c>
      <c r="J3" s="36">
        <f t="shared" ref="J3:J66" si="2">F3/D3*100</f>
        <v>0</v>
      </c>
      <c r="K3" s="36">
        <f t="shared" ref="K3:K66" si="3">G3/D3*100</f>
        <v>0</v>
      </c>
      <c r="L3" s="36">
        <f t="shared" ref="L3:L63" si="4">H3/D3*100</f>
        <v>100</v>
      </c>
      <c r="M3" s="49"/>
      <c r="N3" s="50"/>
      <c r="O3" s="34">
        <f t="shared" ref="O3:O63" si="5">M3+N3</f>
        <v>0</v>
      </c>
      <c r="P3" s="52">
        <v>1.3983884421712275E-2</v>
      </c>
      <c r="Q3" s="34">
        <f t="shared" ref="Q3:Q63" si="6">O3+P3</f>
        <v>1.3983884421712275E-2</v>
      </c>
      <c r="R3" s="36">
        <f t="shared" ref="R3:R66" si="7">M3/D3*100</f>
        <v>0</v>
      </c>
      <c r="S3" s="36">
        <f t="shared" ref="S3:S66" si="8">N3/D3*100</f>
        <v>0</v>
      </c>
      <c r="T3" s="36">
        <f t="shared" ref="T3:T63" si="9">O3/D3*100</f>
        <v>0</v>
      </c>
      <c r="U3" s="48">
        <f t="shared" ref="U3:U66" si="10">P3/D3*100</f>
        <v>5.2910208174150917</v>
      </c>
      <c r="V3" s="36">
        <f t="shared" ref="V3:V63" si="11">Q3/D3*100</f>
        <v>5.2910208174150917</v>
      </c>
      <c r="W3" s="35"/>
      <c r="X3" s="28">
        <f t="shared" ref="X3:X63" si="12">SUM(I3:L3)</f>
        <v>100</v>
      </c>
      <c r="Y3" s="28">
        <f t="shared" ref="Y3:Y63" si="13">SUM(R3:S3,U3)</f>
        <v>5.2910208174150917</v>
      </c>
    </row>
    <row r="4" spans="1:25" ht="15" x14ac:dyDescent="0.25">
      <c r="A4" s="46" t="s">
        <v>57</v>
      </c>
      <c r="B4" s="46" t="s">
        <v>122</v>
      </c>
      <c r="C4" s="46" t="s">
        <v>185</v>
      </c>
      <c r="D4" s="46">
        <v>1.3572725400000001</v>
      </c>
      <c r="E4" s="55"/>
      <c r="F4" s="55"/>
      <c r="G4" s="55"/>
      <c r="H4" s="34">
        <f t="shared" si="0"/>
        <v>1.3572725400000001</v>
      </c>
      <c r="I4" s="36">
        <f t="shared" si="1"/>
        <v>0</v>
      </c>
      <c r="J4" s="36">
        <f t="shared" si="2"/>
        <v>0</v>
      </c>
      <c r="K4" s="36">
        <f t="shared" si="3"/>
        <v>0</v>
      </c>
      <c r="L4" s="36">
        <f t="shared" si="4"/>
        <v>100</v>
      </c>
      <c r="M4" s="49">
        <v>0.1079933582938007</v>
      </c>
      <c r="N4" s="50">
        <v>4.4940676274015413E-2</v>
      </c>
      <c r="O4" s="34">
        <f t="shared" si="5"/>
        <v>0.15293403456781612</v>
      </c>
      <c r="P4" s="52">
        <v>0.11351810015481303</v>
      </c>
      <c r="Q4" s="34">
        <f t="shared" si="6"/>
        <v>0.26645213472262919</v>
      </c>
      <c r="R4" s="36">
        <f t="shared" si="7"/>
        <v>7.9566450444654757</v>
      </c>
      <c r="S4" s="36">
        <f t="shared" si="8"/>
        <v>3.3111018568176007</v>
      </c>
      <c r="T4" s="36">
        <f t="shared" si="9"/>
        <v>11.267746901283077</v>
      </c>
      <c r="U4" s="48">
        <f t="shared" si="10"/>
        <v>8.3636923911252943</v>
      </c>
      <c r="V4" s="36">
        <f t="shared" si="11"/>
        <v>19.631439292408373</v>
      </c>
      <c r="W4" s="35"/>
      <c r="X4" s="28">
        <f t="shared" si="12"/>
        <v>100</v>
      </c>
      <c r="Y4" s="28">
        <f t="shared" si="13"/>
        <v>19.63143929240837</v>
      </c>
    </row>
    <row r="5" spans="1:25" ht="15" x14ac:dyDescent="0.25">
      <c r="A5" s="46" t="s">
        <v>58</v>
      </c>
      <c r="B5" s="46" t="s">
        <v>123</v>
      </c>
      <c r="C5" s="46" t="s">
        <v>185</v>
      </c>
      <c r="D5" s="46">
        <v>5.00298482</v>
      </c>
      <c r="E5" s="55"/>
      <c r="F5" s="55"/>
      <c r="G5" s="55"/>
      <c r="H5" s="34">
        <f t="shared" si="0"/>
        <v>5.00298482</v>
      </c>
      <c r="I5" s="36">
        <f t="shared" si="1"/>
        <v>0</v>
      </c>
      <c r="J5" s="36">
        <f t="shared" si="2"/>
        <v>0</v>
      </c>
      <c r="K5" s="36">
        <f t="shared" si="3"/>
        <v>0</v>
      </c>
      <c r="L5" s="36">
        <f t="shared" si="4"/>
        <v>100</v>
      </c>
      <c r="M5" s="49"/>
      <c r="N5" s="50"/>
      <c r="O5" s="34">
        <f t="shared" si="5"/>
        <v>0</v>
      </c>
      <c r="P5" s="52">
        <v>3.8387000001966951E-4</v>
      </c>
      <c r="Q5" s="34">
        <f t="shared" si="6"/>
        <v>3.8387000001966951E-4</v>
      </c>
      <c r="R5" s="36">
        <f t="shared" si="7"/>
        <v>0</v>
      </c>
      <c r="S5" s="36">
        <f t="shared" si="8"/>
        <v>0</v>
      </c>
      <c r="T5" s="36">
        <f t="shared" si="9"/>
        <v>0</v>
      </c>
      <c r="U5" s="48">
        <f t="shared" si="10"/>
        <v>7.6728196033117192E-3</v>
      </c>
      <c r="V5" s="36">
        <f t="shared" si="11"/>
        <v>7.6728196033117192E-3</v>
      </c>
      <c r="W5" s="35"/>
      <c r="X5" s="28">
        <f t="shared" si="12"/>
        <v>100</v>
      </c>
      <c r="Y5" s="28">
        <f t="shared" si="13"/>
        <v>7.6728196033117192E-3</v>
      </c>
    </row>
    <row r="6" spans="1:25" ht="15" x14ac:dyDescent="0.25">
      <c r="A6" s="46" t="s">
        <v>59</v>
      </c>
      <c r="B6" s="46" t="s">
        <v>124</v>
      </c>
      <c r="C6" s="46" t="s">
        <v>185</v>
      </c>
      <c r="D6" s="46">
        <v>13.947705559999999</v>
      </c>
      <c r="E6" s="55"/>
      <c r="F6" s="55"/>
      <c r="G6" s="55"/>
      <c r="H6" s="34">
        <f t="shared" si="0"/>
        <v>13.947705559999999</v>
      </c>
      <c r="I6" s="36">
        <f t="shared" si="1"/>
        <v>0</v>
      </c>
      <c r="J6" s="36">
        <f t="shared" si="2"/>
        <v>0</v>
      </c>
      <c r="K6" s="36">
        <f t="shared" si="3"/>
        <v>0</v>
      </c>
      <c r="L6" s="36">
        <f t="shared" si="4"/>
        <v>100</v>
      </c>
      <c r="M6" s="49">
        <v>0.32603045147636017</v>
      </c>
      <c r="N6" s="50">
        <v>0.31470878539732317</v>
      </c>
      <c r="O6" s="34">
        <f t="shared" si="5"/>
        <v>0.64073923687368328</v>
      </c>
      <c r="P6" s="52">
        <v>1.3599600490852819</v>
      </c>
      <c r="Q6" s="34">
        <f t="shared" si="6"/>
        <v>2.000699285958965</v>
      </c>
      <c r="R6" s="36">
        <f t="shared" si="7"/>
        <v>2.337520318835582</v>
      </c>
      <c r="S6" s="36">
        <f t="shared" si="8"/>
        <v>2.2563480713262432</v>
      </c>
      <c r="T6" s="36">
        <f t="shared" si="9"/>
        <v>4.5938683901618242</v>
      </c>
      <c r="U6" s="48">
        <f t="shared" si="10"/>
        <v>9.7504212663153034</v>
      </c>
      <c r="V6" s="36">
        <f t="shared" si="11"/>
        <v>14.344289656477127</v>
      </c>
      <c r="W6" s="35"/>
      <c r="X6" s="28">
        <f t="shared" si="12"/>
        <v>100</v>
      </c>
      <c r="Y6" s="28">
        <f t="shared" si="13"/>
        <v>14.344289656477129</v>
      </c>
    </row>
    <row r="7" spans="1:25" ht="15" x14ac:dyDescent="0.25">
      <c r="A7" s="46" t="s">
        <v>60</v>
      </c>
      <c r="B7" s="46" t="s">
        <v>125</v>
      </c>
      <c r="C7" s="46" t="s">
        <v>185</v>
      </c>
      <c r="D7" s="46">
        <v>0.68908935000000004</v>
      </c>
      <c r="E7" s="55"/>
      <c r="F7" s="55"/>
      <c r="G7" s="55"/>
      <c r="H7" s="34">
        <f t="shared" si="0"/>
        <v>0.68908935000000004</v>
      </c>
      <c r="I7" s="36">
        <f t="shared" si="1"/>
        <v>0</v>
      </c>
      <c r="J7" s="36">
        <f t="shared" si="2"/>
        <v>0</v>
      </c>
      <c r="K7" s="36">
        <f t="shared" si="3"/>
        <v>0</v>
      </c>
      <c r="L7" s="36">
        <f t="shared" si="4"/>
        <v>100</v>
      </c>
      <c r="M7" s="49">
        <v>1.24E-2</v>
      </c>
      <c r="N7" s="50">
        <v>6.0011922251377546E-3</v>
      </c>
      <c r="O7" s="34">
        <f t="shared" si="5"/>
        <v>1.8401192225137752E-2</v>
      </c>
      <c r="P7" s="53">
        <v>0.12998441409620665</v>
      </c>
      <c r="Q7" s="34">
        <f t="shared" si="6"/>
        <v>0.1483856063213444</v>
      </c>
      <c r="R7" s="36">
        <f t="shared" si="7"/>
        <v>1.7994763668891411</v>
      </c>
      <c r="S7" s="36">
        <f t="shared" si="8"/>
        <v>0.87088738566889101</v>
      </c>
      <c r="T7" s="36">
        <f t="shared" si="9"/>
        <v>2.6703637525580319</v>
      </c>
      <c r="U7" s="48">
        <f t="shared" si="10"/>
        <v>18.863216228230293</v>
      </c>
      <c r="V7" s="36">
        <f t="shared" si="11"/>
        <v>21.533579980788325</v>
      </c>
      <c r="W7" s="35"/>
      <c r="X7" s="28">
        <f t="shared" si="12"/>
        <v>100</v>
      </c>
      <c r="Y7" s="28">
        <f t="shared" si="13"/>
        <v>21.533579980788325</v>
      </c>
    </row>
    <row r="8" spans="1:25" ht="15" x14ac:dyDescent="0.25">
      <c r="A8" s="46" t="s">
        <v>61</v>
      </c>
      <c r="B8" s="46" t="s">
        <v>126</v>
      </c>
      <c r="C8" s="46" t="s">
        <v>185</v>
      </c>
      <c r="D8" s="46">
        <v>24.40762668</v>
      </c>
      <c r="E8" s="55"/>
      <c r="F8" s="55"/>
      <c r="G8" s="55">
        <v>1.2337447021974373</v>
      </c>
      <c r="H8" s="34">
        <f t="shared" si="0"/>
        <v>23.173881977802562</v>
      </c>
      <c r="I8" s="36">
        <f t="shared" si="1"/>
        <v>0</v>
      </c>
      <c r="J8" s="36">
        <f t="shared" si="2"/>
        <v>0</v>
      </c>
      <c r="K8" s="36">
        <f t="shared" si="3"/>
        <v>5.0547507890572065</v>
      </c>
      <c r="L8" s="36">
        <f t="shared" si="4"/>
        <v>94.945249210942791</v>
      </c>
      <c r="M8" s="49">
        <v>5.3199999999999997E-2</v>
      </c>
      <c r="N8" s="50">
        <v>2.9274225748363698E-2</v>
      </c>
      <c r="O8" s="34">
        <f t="shared" si="5"/>
        <v>8.2474225748363689E-2</v>
      </c>
      <c r="P8" s="52">
        <v>0.66998509327715339</v>
      </c>
      <c r="Q8" s="34">
        <f t="shared" si="6"/>
        <v>0.7524593190255171</v>
      </c>
      <c r="R8" s="36">
        <f t="shared" si="7"/>
        <v>0.21796465792224251</v>
      </c>
      <c r="S8" s="36">
        <f t="shared" si="8"/>
        <v>0.11993884588685334</v>
      </c>
      <c r="T8" s="36">
        <f t="shared" si="9"/>
        <v>0.33790350380909584</v>
      </c>
      <c r="U8" s="48">
        <f t="shared" si="10"/>
        <v>2.7449825501721143</v>
      </c>
      <c r="V8" s="36">
        <f t="shared" si="11"/>
        <v>3.0828860539812104</v>
      </c>
      <c r="W8" s="35"/>
      <c r="X8" s="28">
        <f t="shared" si="12"/>
        <v>100</v>
      </c>
      <c r="Y8" s="28">
        <f t="shared" si="13"/>
        <v>3.08288605398121</v>
      </c>
    </row>
    <row r="9" spans="1:25" ht="15" x14ac:dyDescent="0.25">
      <c r="A9" s="46" t="s">
        <v>62</v>
      </c>
      <c r="B9" s="46" t="s">
        <v>127</v>
      </c>
      <c r="C9" s="46" t="s">
        <v>188</v>
      </c>
      <c r="D9" s="46">
        <v>26.873202110000001</v>
      </c>
      <c r="E9" s="55"/>
      <c r="F9" s="55"/>
      <c r="G9" s="55"/>
      <c r="H9" s="34">
        <f t="shared" si="0"/>
        <v>26.873202110000001</v>
      </c>
      <c r="I9" s="36">
        <f t="shared" si="1"/>
        <v>0</v>
      </c>
      <c r="J9" s="36">
        <f t="shared" si="2"/>
        <v>0</v>
      </c>
      <c r="K9" s="36">
        <f t="shared" si="3"/>
        <v>0</v>
      </c>
      <c r="L9" s="36">
        <f t="shared" si="4"/>
        <v>100</v>
      </c>
      <c r="M9" s="49">
        <v>0.15004248120322888</v>
      </c>
      <c r="N9" s="50">
        <v>0.19277900087396369</v>
      </c>
      <c r="O9" s="34">
        <f t="shared" si="5"/>
        <v>0.34282148207719254</v>
      </c>
      <c r="P9" s="53">
        <v>0.77316532434751439</v>
      </c>
      <c r="Q9" s="34">
        <f t="shared" si="6"/>
        <v>1.1159868064247069</v>
      </c>
      <c r="R9" s="36">
        <f t="shared" si="7"/>
        <v>0.55833495609886918</v>
      </c>
      <c r="S9" s="36">
        <f t="shared" si="8"/>
        <v>0.71736520301846407</v>
      </c>
      <c r="T9" s="36">
        <f t="shared" si="9"/>
        <v>1.2757001591173331</v>
      </c>
      <c r="U9" s="48">
        <f t="shared" si="10"/>
        <v>2.8770867021455757</v>
      </c>
      <c r="V9" s="36">
        <f t="shared" si="11"/>
        <v>4.1527868612629089</v>
      </c>
      <c r="W9" s="35"/>
      <c r="X9" s="28">
        <f t="shared" si="12"/>
        <v>100</v>
      </c>
      <c r="Y9" s="28">
        <f t="shared" si="13"/>
        <v>4.1527868612629089</v>
      </c>
    </row>
    <row r="10" spans="1:25" ht="15" x14ac:dyDescent="0.25">
      <c r="A10" s="46" t="s">
        <v>63</v>
      </c>
      <c r="B10" s="46" t="s">
        <v>128</v>
      </c>
      <c r="C10" s="46" t="s">
        <v>185</v>
      </c>
      <c r="D10" s="46">
        <v>2.0417038000000001</v>
      </c>
      <c r="E10" s="55"/>
      <c r="F10" s="55"/>
      <c r="G10" s="55"/>
      <c r="H10" s="34">
        <f t="shared" si="0"/>
        <v>2.0417038000000001</v>
      </c>
      <c r="I10" s="36">
        <f t="shared" si="1"/>
        <v>0</v>
      </c>
      <c r="J10" s="36">
        <f t="shared" si="2"/>
        <v>0</v>
      </c>
      <c r="K10" s="36">
        <f t="shared" si="3"/>
        <v>0</v>
      </c>
      <c r="L10" s="36">
        <f t="shared" si="4"/>
        <v>100</v>
      </c>
      <c r="M10" s="49"/>
      <c r="N10" s="50"/>
      <c r="O10" s="34">
        <f t="shared" si="5"/>
        <v>0</v>
      </c>
      <c r="P10" s="52"/>
      <c r="Q10" s="34">
        <f t="shared" si="6"/>
        <v>0</v>
      </c>
      <c r="R10" s="36">
        <f t="shared" si="7"/>
        <v>0</v>
      </c>
      <c r="S10" s="36">
        <f t="shared" si="8"/>
        <v>0</v>
      </c>
      <c r="T10" s="36">
        <f t="shared" si="9"/>
        <v>0</v>
      </c>
      <c r="U10" s="48">
        <f t="shared" si="10"/>
        <v>0</v>
      </c>
      <c r="V10" s="36">
        <f t="shared" si="11"/>
        <v>0</v>
      </c>
      <c r="W10" s="35"/>
      <c r="X10" s="28">
        <f t="shared" si="12"/>
        <v>100</v>
      </c>
      <c r="Y10" s="28">
        <f t="shared" si="13"/>
        <v>0</v>
      </c>
    </row>
    <row r="11" spans="1:25" ht="15" x14ac:dyDescent="0.25">
      <c r="A11" s="46" t="s">
        <v>64</v>
      </c>
      <c r="B11" s="46" t="s">
        <v>129</v>
      </c>
      <c r="C11" s="46" t="s">
        <v>185</v>
      </c>
      <c r="D11" s="46">
        <v>0.53783217000000005</v>
      </c>
      <c r="E11" s="55"/>
      <c r="F11" s="55"/>
      <c r="G11" s="55"/>
      <c r="H11" s="34">
        <f t="shared" si="0"/>
        <v>0.53783217000000005</v>
      </c>
      <c r="I11" s="36">
        <f t="shared" si="1"/>
        <v>0</v>
      </c>
      <c r="J11" s="36">
        <f t="shared" si="2"/>
        <v>0</v>
      </c>
      <c r="K11" s="36">
        <f t="shared" si="3"/>
        <v>0</v>
      </c>
      <c r="L11" s="36">
        <f t="shared" si="4"/>
        <v>100</v>
      </c>
      <c r="M11" s="49"/>
      <c r="N11" s="50"/>
      <c r="O11" s="34">
        <f t="shared" si="5"/>
        <v>0</v>
      </c>
      <c r="P11" s="52"/>
      <c r="Q11" s="34">
        <f t="shared" si="6"/>
        <v>0</v>
      </c>
      <c r="R11" s="36">
        <f t="shared" si="7"/>
        <v>0</v>
      </c>
      <c r="S11" s="36">
        <f t="shared" si="8"/>
        <v>0</v>
      </c>
      <c r="T11" s="36">
        <f t="shared" si="9"/>
        <v>0</v>
      </c>
      <c r="U11" s="48">
        <f t="shared" si="10"/>
        <v>0</v>
      </c>
      <c r="V11" s="36">
        <f t="shared" si="11"/>
        <v>0</v>
      </c>
      <c r="W11" s="35"/>
      <c r="X11" s="28">
        <f t="shared" si="12"/>
        <v>100</v>
      </c>
      <c r="Y11" s="28">
        <f t="shared" si="13"/>
        <v>0</v>
      </c>
    </row>
    <row r="12" spans="1:25" ht="15" x14ac:dyDescent="0.25">
      <c r="A12" s="46" t="s">
        <v>65</v>
      </c>
      <c r="B12" s="46" t="s">
        <v>130</v>
      </c>
      <c r="C12" s="46" t="s">
        <v>185</v>
      </c>
      <c r="D12" s="46">
        <v>1.8759259800000001</v>
      </c>
      <c r="E12" s="55"/>
      <c r="F12" s="55"/>
      <c r="G12" s="55"/>
      <c r="H12" s="34">
        <f t="shared" si="0"/>
        <v>1.8759259800000001</v>
      </c>
      <c r="I12" s="36">
        <f t="shared" si="1"/>
        <v>0</v>
      </c>
      <c r="J12" s="36">
        <f t="shared" si="2"/>
        <v>0</v>
      </c>
      <c r="K12" s="36">
        <f t="shared" si="3"/>
        <v>0</v>
      </c>
      <c r="L12" s="36">
        <f t="shared" si="4"/>
        <v>100</v>
      </c>
      <c r="M12" s="49">
        <v>9.649462375239075E-4</v>
      </c>
      <c r="N12" s="50"/>
      <c r="O12" s="34">
        <f t="shared" si="5"/>
        <v>9.649462375239075E-4</v>
      </c>
      <c r="P12" s="52">
        <v>0.3252274966186961</v>
      </c>
      <c r="Q12" s="34">
        <f t="shared" si="6"/>
        <v>0.32619244285622001</v>
      </c>
      <c r="R12" s="36">
        <f t="shared" si="7"/>
        <v>5.1438396174027477E-2</v>
      </c>
      <c r="S12" s="36">
        <f t="shared" si="8"/>
        <v>0</v>
      </c>
      <c r="T12" s="36">
        <f t="shared" si="9"/>
        <v>5.1438396174027477E-2</v>
      </c>
      <c r="U12" s="48">
        <f t="shared" si="10"/>
        <v>17.336904551996028</v>
      </c>
      <c r="V12" s="36">
        <f t="shared" si="11"/>
        <v>17.388342948170056</v>
      </c>
      <c r="W12" s="35"/>
      <c r="X12" s="28">
        <f t="shared" si="12"/>
        <v>100</v>
      </c>
      <c r="Y12" s="28">
        <f t="shared" si="13"/>
        <v>17.388342948170056</v>
      </c>
    </row>
    <row r="13" spans="1:25" ht="15" x14ac:dyDescent="0.25">
      <c r="A13" s="46" t="s">
        <v>66</v>
      </c>
      <c r="B13" s="46" t="s">
        <v>131</v>
      </c>
      <c r="C13" s="46" t="s">
        <v>185</v>
      </c>
      <c r="D13" s="46">
        <v>0.39909964999999997</v>
      </c>
      <c r="E13" s="55"/>
      <c r="F13" s="55"/>
      <c r="G13" s="55"/>
      <c r="H13" s="34">
        <f t="shared" si="0"/>
        <v>0.39909964999999997</v>
      </c>
      <c r="I13" s="36">
        <f t="shared" si="1"/>
        <v>0</v>
      </c>
      <c r="J13" s="36">
        <f t="shared" si="2"/>
        <v>0</v>
      </c>
      <c r="K13" s="36">
        <f t="shared" si="3"/>
        <v>0</v>
      </c>
      <c r="L13" s="36">
        <f t="shared" si="4"/>
        <v>100</v>
      </c>
      <c r="M13" s="49"/>
      <c r="N13" s="50"/>
      <c r="O13" s="34">
        <f t="shared" si="5"/>
        <v>0</v>
      </c>
      <c r="P13" s="53"/>
      <c r="Q13" s="34">
        <f t="shared" si="6"/>
        <v>0</v>
      </c>
      <c r="R13" s="36">
        <f t="shared" si="7"/>
        <v>0</v>
      </c>
      <c r="S13" s="36">
        <f t="shared" si="8"/>
        <v>0</v>
      </c>
      <c r="T13" s="36">
        <f t="shared" si="9"/>
        <v>0</v>
      </c>
      <c r="U13" s="48">
        <f t="shared" si="10"/>
        <v>0</v>
      </c>
      <c r="V13" s="36">
        <f t="shared" si="11"/>
        <v>0</v>
      </c>
      <c r="W13" s="35"/>
      <c r="X13" s="28">
        <f t="shared" si="12"/>
        <v>100</v>
      </c>
      <c r="Y13" s="28">
        <f t="shared" si="13"/>
        <v>0</v>
      </c>
    </row>
    <row r="14" spans="1:25" ht="15" x14ac:dyDescent="0.25">
      <c r="A14" s="46" t="s">
        <v>67</v>
      </c>
      <c r="B14" s="46" t="s">
        <v>132</v>
      </c>
      <c r="C14" s="46" t="s">
        <v>185</v>
      </c>
      <c r="D14" s="46">
        <v>0.37692458000000001</v>
      </c>
      <c r="E14" s="55"/>
      <c r="F14" s="55"/>
      <c r="G14" s="55"/>
      <c r="H14" s="34">
        <f t="shared" si="0"/>
        <v>0.37692458000000001</v>
      </c>
      <c r="I14" s="36">
        <f t="shared" si="1"/>
        <v>0</v>
      </c>
      <c r="J14" s="36">
        <f t="shared" si="2"/>
        <v>0</v>
      </c>
      <c r="K14" s="36">
        <f t="shared" si="3"/>
        <v>0</v>
      </c>
      <c r="L14" s="36">
        <f t="shared" si="4"/>
        <v>100</v>
      </c>
      <c r="M14" s="49">
        <v>2.309525230029592E-2</v>
      </c>
      <c r="N14" s="50">
        <v>1.0254492650063389E-2</v>
      </c>
      <c r="O14" s="34">
        <f t="shared" si="5"/>
        <v>3.3349744950359306E-2</v>
      </c>
      <c r="P14" s="53">
        <v>3.7759546440036623E-2</v>
      </c>
      <c r="Q14" s="34">
        <f t="shared" si="6"/>
        <v>7.1109291390395929E-2</v>
      </c>
      <c r="R14" s="36">
        <f t="shared" si="7"/>
        <v>6.1272874006507934</v>
      </c>
      <c r="S14" s="36">
        <f t="shared" si="8"/>
        <v>2.7205688337076319</v>
      </c>
      <c r="T14" s="36">
        <f t="shared" si="9"/>
        <v>8.8478562343584244</v>
      </c>
      <c r="U14" s="48">
        <f t="shared" si="10"/>
        <v>10.0177989029096</v>
      </c>
      <c r="V14" s="36">
        <f t="shared" si="11"/>
        <v>18.865655137268025</v>
      </c>
      <c r="W14" s="35"/>
      <c r="X14" s="28">
        <f t="shared" si="12"/>
        <v>100</v>
      </c>
      <c r="Y14" s="28">
        <f t="shared" si="13"/>
        <v>18.865655137268025</v>
      </c>
    </row>
    <row r="15" spans="1:25" ht="15" x14ac:dyDescent="0.25">
      <c r="A15" s="46" t="s">
        <v>68</v>
      </c>
      <c r="B15" s="46" t="s">
        <v>133</v>
      </c>
      <c r="C15" s="46" t="s">
        <v>185</v>
      </c>
      <c r="D15" s="46">
        <v>0.37884748000000001</v>
      </c>
      <c r="E15" s="55"/>
      <c r="F15" s="55"/>
      <c r="G15" s="55"/>
      <c r="H15" s="34">
        <f t="shared" si="0"/>
        <v>0.37884748000000001</v>
      </c>
      <c r="I15" s="36">
        <f t="shared" si="1"/>
        <v>0</v>
      </c>
      <c r="J15" s="36">
        <f t="shared" si="2"/>
        <v>0</v>
      </c>
      <c r="K15" s="36">
        <f t="shared" si="3"/>
        <v>0</v>
      </c>
      <c r="L15" s="36">
        <f t="shared" si="4"/>
        <v>100</v>
      </c>
      <c r="M15" s="49"/>
      <c r="N15" s="50"/>
      <c r="O15" s="34">
        <f t="shared" si="5"/>
        <v>0</v>
      </c>
      <c r="P15" s="52">
        <v>1.8898499980676921E-5</v>
      </c>
      <c r="Q15" s="34">
        <f t="shared" si="6"/>
        <v>1.8898499980676921E-5</v>
      </c>
      <c r="R15" s="36">
        <f t="shared" si="7"/>
        <v>0</v>
      </c>
      <c r="S15" s="36">
        <f t="shared" si="8"/>
        <v>0</v>
      </c>
      <c r="T15" s="36">
        <f t="shared" si="9"/>
        <v>0</v>
      </c>
      <c r="U15" s="48">
        <f t="shared" si="10"/>
        <v>4.9884190811238655E-3</v>
      </c>
      <c r="V15" s="36">
        <f t="shared" si="11"/>
        <v>4.9884190811238655E-3</v>
      </c>
      <c r="W15" s="35"/>
      <c r="X15" s="28">
        <f t="shared" si="12"/>
        <v>100</v>
      </c>
      <c r="Y15" s="28">
        <f t="shared" si="13"/>
        <v>4.9884190811238655E-3</v>
      </c>
    </row>
    <row r="16" spans="1:25" ht="15" x14ac:dyDescent="0.25">
      <c r="A16" s="46" t="s">
        <v>69</v>
      </c>
      <c r="B16" s="46" t="s">
        <v>134</v>
      </c>
      <c r="C16" s="46" t="s">
        <v>185</v>
      </c>
      <c r="D16" s="46">
        <v>3.80438937</v>
      </c>
      <c r="E16" s="55"/>
      <c r="F16" s="55"/>
      <c r="G16" s="55"/>
      <c r="H16" s="34">
        <f t="shared" si="0"/>
        <v>3.80438937</v>
      </c>
      <c r="I16" s="36">
        <f t="shared" si="1"/>
        <v>0</v>
      </c>
      <c r="J16" s="36">
        <f t="shared" si="2"/>
        <v>0</v>
      </c>
      <c r="K16" s="36">
        <f t="shared" si="3"/>
        <v>0</v>
      </c>
      <c r="L16" s="36">
        <f t="shared" si="4"/>
        <v>100</v>
      </c>
      <c r="M16" s="49"/>
      <c r="N16" s="50"/>
      <c r="O16" s="34">
        <f t="shared" si="5"/>
        <v>0</v>
      </c>
      <c r="P16" s="52"/>
      <c r="Q16" s="34">
        <f t="shared" si="6"/>
        <v>0</v>
      </c>
      <c r="R16" s="36">
        <f t="shared" si="7"/>
        <v>0</v>
      </c>
      <c r="S16" s="36">
        <f t="shared" si="8"/>
        <v>0</v>
      </c>
      <c r="T16" s="36">
        <f t="shared" si="9"/>
        <v>0</v>
      </c>
      <c r="U16" s="48">
        <f t="shared" si="10"/>
        <v>0</v>
      </c>
      <c r="V16" s="36">
        <f t="shared" si="11"/>
        <v>0</v>
      </c>
      <c r="W16" s="35"/>
      <c r="X16" s="28">
        <f t="shared" si="12"/>
        <v>100</v>
      </c>
      <c r="Y16" s="28">
        <f t="shared" si="13"/>
        <v>0</v>
      </c>
    </row>
    <row r="17" spans="1:25" ht="15" x14ac:dyDescent="0.25">
      <c r="A17" s="46" t="s">
        <v>70</v>
      </c>
      <c r="B17" s="46" t="s">
        <v>135</v>
      </c>
      <c r="C17" s="46" t="s">
        <v>185</v>
      </c>
      <c r="D17" s="46">
        <v>0.29091172999999998</v>
      </c>
      <c r="E17" s="55"/>
      <c r="F17" s="55"/>
      <c r="G17" s="55"/>
      <c r="H17" s="34">
        <f>D17-E17-F17-G17</f>
        <v>0.29091172999999998</v>
      </c>
      <c r="I17" s="36">
        <f t="shared" si="1"/>
        <v>0</v>
      </c>
      <c r="J17" s="36">
        <f t="shared" si="2"/>
        <v>0</v>
      </c>
      <c r="K17" s="36">
        <f t="shared" si="3"/>
        <v>0</v>
      </c>
      <c r="L17" s="36">
        <f>H17/D17*100</f>
        <v>100</v>
      </c>
      <c r="M17" s="49"/>
      <c r="N17" s="50"/>
      <c r="O17" s="34">
        <f>M17+N17</f>
        <v>0</v>
      </c>
      <c r="P17" s="52"/>
      <c r="Q17" s="34">
        <f>O17+P17</f>
        <v>0</v>
      </c>
      <c r="R17" s="36">
        <f t="shared" si="7"/>
        <v>0</v>
      </c>
      <c r="S17" s="36">
        <f t="shared" si="8"/>
        <v>0</v>
      </c>
      <c r="T17" s="36">
        <f>O17/D17*100</f>
        <v>0</v>
      </c>
      <c r="U17" s="48">
        <f t="shared" si="10"/>
        <v>0</v>
      </c>
      <c r="V17" s="36">
        <f>Q17/D17*100</f>
        <v>0</v>
      </c>
      <c r="W17" s="35"/>
      <c r="X17" s="28">
        <f>SUM(I17:L17)</f>
        <v>100</v>
      </c>
      <c r="Y17" s="28">
        <f>SUM(R17:S17,U17)</f>
        <v>0</v>
      </c>
    </row>
    <row r="18" spans="1:25" ht="15" x14ac:dyDescent="0.25">
      <c r="A18" s="46" t="s">
        <v>71</v>
      </c>
      <c r="B18" s="46" t="s">
        <v>136</v>
      </c>
      <c r="C18" s="46" t="s">
        <v>186</v>
      </c>
      <c r="D18" s="46">
        <v>0.11601643</v>
      </c>
      <c r="E18" s="55"/>
      <c r="F18" s="55"/>
      <c r="G18" s="55"/>
      <c r="H18" s="34">
        <f t="shared" si="0"/>
        <v>0.11601643</v>
      </c>
      <c r="I18" s="36">
        <f t="shared" si="1"/>
        <v>0</v>
      </c>
      <c r="J18" s="36">
        <f t="shared" si="2"/>
        <v>0</v>
      </c>
      <c r="K18" s="36">
        <f t="shared" si="3"/>
        <v>0</v>
      </c>
      <c r="L18" s="36">
        <f t="shared" si="4"/>
        <v>100</v>
      </c>
      <c r="M18" s="49"/>
      <c r="N18" s="50"/>
      <c r="O18" s="34">
        <f t="shared" si="5"/>
        <v>0</v>
      </c>
      <c r="P18" s="52">
        <v>5.6584401425818663E-3</v>
      </c>
      <c r="Q18" s="34">
        <f t="shared" si="6"/>
        <v>5.6584401425818663E-3</v>
      </c>
      <c r="R18" s="36">
        <f t="shared" si="7"/>
        <v>0</v>
      </c>
      <c r="S18" s="36">
        <f t="shared" si="8"/>
        <v>0</v>
      </c>
      <c r="T18" s="36">
        <f t="shared" si="9"/>
        <v>0</v>
      </c>
      <c r="U18" s="48">
        <f t="shared" si="10"/>
        <v>4.8772748330403424</v>
      </c>
      <c r="V18" s="36">
        <f t="shared" si="11"/>
        <v>4.8772748330403424</v>
      </c>
      <c r="W18" s="35"/>
      <c r="X18" s="28">
        <f t="shared" si="12"/>
        <v>100</v>
      </c>
      <c r="Y18" s="28">
        <f t="shared" si="13"/>
        <v>4.8772748330403424</v>
      </c>
    </row>
    <row r="19" spans="1:25" ht="15" x14ac:dyDescent="0.25">
      <c r="A19" s="46" t="s">
        <v>72</v>
      </c>
      <c r="B19" s="46" t="s">
        <v>137</v>
      </c>
      <c r="C19" s="46" t="s">
        <v>186</v>
      </c>
      <c r="D19" s="46">
        <v>0.13708228</v>
      </c>
      <c r="E19" s="55"/>
      <c r="F19" s="55"/>
      <c r="G19" s="55"/>
      <c r="H19" s="34">
        <f t="shared" si="0"/>
        <v>0.13708228</v>
      </c>
      <c r="I19" s="36">
        <f t="shared" si="1"/>
        <v>0</v>
      </c>
      <c r="J19" s="36">
        <f t="shared" si="2"/>
        <v>0</v>
      </c>
      <c r="K19" s="36">
        <f t="shared" si="3"/>
        <v>0</v>
      </c>
      <c r="L19" s="36">
        <f t="shared" si="4"/>
        <v>100</v>
      </c>
      <c r="M19" s="49"/>
      <c r="N19" s="50"/>
      <c r="O19" s="34">
        <f t="shared" si="5"/>
        <v>0</v>
      </c>
      <c r="P19" s="52">
        <v>5.6545919151590636E-4</v>
      </c>
      <c r="Q19" s="34">
        <f t="shared" si="6"/>
        <v>5.6545919151590636E-4</v>
      </c>
      <c r="R19" s="36">
        <f t="shared" si="7"/>
        <v>0</v>
      </c>
      <c r="S19" s="36">
        <f t="shared" si="8"/>
        <v>0</v>
      </c>
      <c r="T19" s="36">
        <f t="shared" si="9"/>
        <v>0</v>
      </c>
      <c r="U19" s="48">
        <f t="shared" si="10"/>
        <v>0.41249619682128597</v>
      </c>
      <c r="V19" s="36">
        <f t="shared" si="11"/>
        <v>0.41249619682128597</v>
      </c>
      <c r="W19" s="35"/>
      <c r="X19" s="28">
        <f t="shared" si="12"/>
        <v>100</v>
      </c>
      <c r="Y19" s="28">
        <f t="shared" si="13"/>
        <v>0.41249619682128597</v>
      </c>
    </row>
    <row r="20" spans="1:25" ht="15" x14ac:dyDescent="0.25">
      <c r="A20" s="46" t="s">
        <v>73</v>
      </c>
      <c r="B20" s="46" t="s">
        <v>138</v>
      </c>
      <c r="C20" s="46" t="s">
        <v>52</v>
      </c>
      <c r="D20" s="46">
        <v>38.99327581</v>
      </c>
      <c r="E20" s="55">
        <v>0.72761594313388855</v>
      </c>
      <c r="F20" s="55">
        <v>29.277645238256362</v>
      </c>
      <c r="G20" s="55">
        <v>8.8466038425224394</v>
      </c>
      <c r="H20" s="34">
        <f t="shared" si="0"/>
        <v>0.14141078608730773</v>
      </c>
      <c r="I20" s="36">
        <f t="shared" si="1"/>
        <v>1.866003632727077</v>
      </c>
      <c r="J20" s="36">
        <f t="shared" si="2"/>
        <v>75.083830814614387</v>
      </c>
      <c r="K20" s="36">
        <f t="shared" si="3"/>
        <v>22.687511266375029</v>
      </c>
      <c r="L20" s="36">
        <f t="shared" si="4"/>
        <v>0.36265428628348861</v>
      </c>
      <c r="M20" s="49">
        <v>0.51724703945961903</v>
      </c>
      <c r="N20" s="50">
        <v>0.57082849319521223</v>
      </c>
      <c r="O20" s="34">
        <f t="shared" si="5"/>
        <v>1.0880755326548313</v>
      </c>
      <c r="P20" s="52">
        <v>2.892586925476444</v>
      </c>
      <c r="Q20" s="34">
        <f t="shared" si="6"/>
        <v>3.9806624581312753</v>
      </c>
      <c r="R20" s="36">
        <f t="shared" si="7"/>
        <v>1.3265031693668801</v>
      </c>
      <c r="S20" s="36">
        <f t="shared" si="8"/>
        <v>1.463915204192259</v>
      </c>
      <c r="T20" s="36">
        <f t="shared" si="9"/>
        <v>2.790418373559139</v>
      </c>
      <c r="U20" s="48">
        <f t="shared" si="10"/>
        <v>7.4181685569865028</v>
      </c>
      <c r="V20" s="36">
        <f t="shared" si="11"/>
        <v>10.208586930545643</v>
      </c>
      <c r="W20" s="35"/>
      <c r="X20" s="28">
        <f t="shared" si="12"/>
        <v>99.999999999999972</v>
      </c>
      <c r="Y20" s="28">
        <f t="shared" si="13"/>
        <v>10.208586930545643</v>
      </c>
    </row>
    <row r="21" spans="1:25" ht="15" x14ac:dyDescent="0.25">
      <c r="A21" s="46" t="s">
        <v>74</v>
      </c>
      <c r="B21" s="46" t="s">
        <v>139</v>
      </c>
      <c r="C21" s="46" t="s">
        <v>52</v>
      </c>
      <c r="D21" s="46">
        <v>8.0592394899999995</v>
      </c>
      <c r="E21" s="55"/>
      <c r="F21" s="55"/>
      <c r="G21" s="55"/>
      <c r="H21" s="34">
        <f t="shared" si="0"/>
        <v>8.0592394899999995</v>
      </c>
      <c r="I21" s="36">
        <f t="shared" si="1"/>
        <v>0</v>
      </c>
      <c r="J21" s="36">
        <f t="shared" si="2"/>
        <v>0</v>
      </c>
      <c r="K21" s="36">
        <f t="shared" si="3"/>
        <v>0</v>
      </c>
      <c r="L21" s="36">
        <f t="shared" si="4"/>
        <v>100</v>
      </c>
      <c r="M21" s="49">
        <v>9.0399999999999994E-2</v>
      </c>
      <c r="N21" s="50">
        <v>3.6799999999999999E-2</v>
      </c>
      <c r="O21" s="34">
        <f t="shared" si="5"/>
        <v>0.12719999999999998</v>
      </c>
      <c r="P21" s="52">
        <v>0.29698384405567751</v>
      </c>
      <c r="Q21" s="34">
        <f t="shared" si="6"/>
        <v>0.42418384405567749</v>
      </c>
      <c r="R21" s="36">
        <f t="shared" si="7"/>
        <v>1.12169392797136</v>
      </c>
      <c r="S21" s="36">
        <f t="shared" si="8"/>
        <v>0.45661876713878369</v>
      </c>
      <c r="T21" s="36">
        <f t="shared" si="9"/>
        <v>1.5783126951101436</v>
      </c>
      <c r="U21" s="48">
        <f t="shared" si="10"/>
        <v>3.6850107807837031</v>
      </c>
      <c r="V21" s="36">
        <f t="shared" si="11"/>
        <v>5.2633234758938467</v>
      </c>
      <c r="W21" s="35"/>
      <c r="X21" s="28">
        <f t="shared" si="12"/>
        <v>100</v>
      </c>
      <c r="Y21" s="28">
        <f t="shared" si="13"/>
        <v>5.2633234758938467</v>
      </c>
    </row>
    <row r="22" spans="1:25" ht="15" x14ac:dyDescent="0.25">
      <c r="A22" s="46" t="s">
        <v>75</v>
      </c>
      <c r="B22" s="46" t="s">
        <v>140</v>
      </c>
      <c r="C22" s="46" t="s">
        <v>52</v>
      </c>
      <c r="D22" s="46">
        <v>9.4639247300000005</v>
      </c>
      <c r="E22" s="55"/>
      <c r="F22" s="55">
        <v>2.2119844175171939E-2</v>
      </c>
      <c r="G22" s="55">
        <v>2.9253781204795947E-2</v>
      </c>
      <c r="H22" s="34">
        <f t="shared" si="0"/>
        <v>9.4125511046200323</v>
      </c>
      <c r="I22" s="36">
        <f t="shared" si="1"/>
        <v>0</v>
      </c>
      <c r="J22" s="36">
        <f t="shared" si="2"/>
        <v>0.23372802305848367</v>
      </c>
      <c r="K22" s="36">
        <f t="shared" si="3"/>
        <v>0.30910834605502979</v>
      </c>
      <c r="L22" s="36">
        <f t="shared" si="4"/>
        <v>99.457163630886484</v>
      </c>
      <c r="M22" s="49">
        <v>3.4760152881205944E-2</v>
      </c>
      <c r="N22" s="50">
        <v>4.8451027400424049E-2</v>
      </c>
      <c r="O22" s="34">
        <f t="shared" si="5"/>
        <v>8.3211180281629993E-2</v>
      </c>
      <c r="P22" s="52">
        <v>0.21404887982103901</v>
      </c>
      <c r="Q22" s="34">
        <f t="shared" si="6"/>
        <v>0.29726006010266903</v>
      </c>
      <c r="R22" s="36">
        <f t="shared" si="7"/>
        <v>0.36729109616667399</v>
      </c>
      <c r="S22" s="36">
        <f t="shared" si="8"/>
        <v>0.51195491070250776</v>
      </c>
      <c r="T22" s="36">
        <f t="shared" si="9"/>
        <v>0.87924600686918186</v>
      </c>
      <c r="U22" s="48">
        <f t="shared" si="10"/>
        <v>2.2617348079969251</v>
      </c>
      <c r="V22" s="36">
        <f t="shared" si="11"/>
        <v>3.1409808148661069</v>
      </c>
      <c r="W22" s="35"/>
      <c r="X22" s="28">
        <f t="shared" si="12"/>
        <v>100</v>
      </c>
      <c r="Y22" s="28">
        <f t="shared" si="13"/>
        <v>3.1409808148661069</v>
      </c>
    </row>
    <row r="23" spans="1:25" ht="15" x14ac:dyDescent="0.25">
      <c r="A23" s="46" t="s">
        <v>76</v>
      </c>
      <c r="B23" s="46" t="s">
        <v>141</v>
      </c>
      <c r="C23" s="46" t="s">
        <v>52</v>
      </c>
      <c r="D23" s="46">
        <v>27.353254710000002</v>
      </c>
      <c r="E23" s="55">
        <v>0.26325389483978401</v>
      </c>
      <c r="F23" s="55">
        <v>6.4591824474167128</v>
      </c>
      <c r="G23" s="55">
        <v>5.0984718806336371</v>
      </c>
      <c r="H23" s="34">
        <f t="shared" si="0"/>
        <v>15.532346487109868</v>
      </c>
      <c r="I23" s="36">
        <f t="shared" si="1"/>
        <v>0.9624225622537772</v>
      </c>
      <c r="J23" s="36">
        <f t="shared" si="2"/>
        <v>23.613944723935603</v>
      </c>
      <c r="K23" s="36">
        <f t="shared" si="3"/>
        <v>18.639360963394608</v>
      </c>
      <c r="L23" s="36">
        <f t="shared" si="4"/>
        <v>56.784271750416003</v>
      </c>
      <c r="M23" s="49">
        <v>0.61746652999985963</v>
      </c>
      <c r="N23" s="50">
        <v>0.53417847000015894</v>
      </c>
      <c r="O23" s="34">
        <f t="shared" si="5"/>
        <v>1.1516450000000185</v>
      </c>
      <c r="P23" s="52">
        <v>3.3248483207484707</v>
      </c>
      <c r="Q23" s="34">
        <f t="shared" si="6"/>
        <v>4.4764933207484887</v>
      </c>
      <c r="R23" s="36">
        <f t="shared" si="7"/>
        <v>2.2573786430399512</v>
      </c>
      <c r="S23" s="36">
        <f t="shared" si="8"/>
        <v>1.9528881504725291</v>
      </c>
      <c r="T23" s="36">
        <f t="shared" si="9"/>
        <v>4.2102667935124805</v>
      </c>
      <c r="U23" s="48">
        <f t="shared" si="10"/>
        <v>12.155220122792</v>
      </c>
      <c r="V23" s="36">
        <f t="shared" si="11"/>
        <v>16.365486916304476</v>
      </c>
      <c r="W23" s="35"/>
      <c r="X23" s="28">
        <f t="shared" si="12"/>
        <v>100</v>
      </c>
      <c r="Y23" s="28">
        <f t="shared" si="13"/>
        <v>16.36548691630448</v>
      </c>
    </row>
    <row r="24" spans="1:25" ht="15" x14ac:dyDescent="0.25">
      <c r="A24" s="46" t="s">
        <v>77</v>
      </c>
      <c r="B24" s="46" t="s">
        <v>142</v>
      </c>
      <c r="C24" s="46" t="s">
        <v>52</v>
      </c>
      <c r="D24" s="46">
        <v>38.559022849999998</v>
      </c>
      <c r="E24" s="55"/>
      <c r="F24" s="55"/>
      <c r="G24" s="55"/>
      <c r="H24" s="34">
        <f t="shared" si="0"/>
        <v>38.559022849999998</v>
      </c>
      <c r="I24" s="36">
        <f t="shared" si="1"/>
        <v>0</v>
      </c>
      <c r="J24" s="36">
        <f t="shared" si="2"/>
        <v>0</v>
      </c>
      <c r="K24" s="36">
        <f t="shared" si="3"/>
        <v>0</v>
      </c>
      <c r="L24" s="36">
        <f t="shared" si="4"/>
        <v>100</v>
      </c>
      <c r="M24" s="49">
        <v>0.9106776010289328</v>
      </c>
      <c r="N24" s="50">
        <v>0.29123175228315151</v>
      </c>
      <c r="O24" s="34">
        <f t="shared" si="5"/>
        <v>1.2019093533120844</v>
      </c>
      <c r="P24" s="52">
        <v>1.0083376230445178</v>
      </c>
      <c r="Q24" s="34">
        <f t="shared" si="6"/>
        <v>2.2102469763566024</v>
      </c>
      <c r="R24" s="36">
        <f t="shared" si="7"/>
        <v>2.3617756201229381</v>
      </c>
      <c r="S24" s="36">
        <f t="shared" si="8"/>
        <v>0.75528820690317766</v>
      </c>
      <c r="T24" s="36">
        <f t="shared" si="9"/>
        <v>3.117063827026116</v>
      </c>
      <c r="U24" s="48">
        <f t="shared" si="10"/>
        <v>2.6150497302981264</v>
      </c>
      <c r="V24" s="36">
        <f t="shared" si="11"/>
        <v>5.7321135573242428</v>
      </c>
      <c r="W24" s="35"/>
      <c r="X24" s="28">
        <f t="shared" si="12"/>
        <v>100</v>
      </c>
      <c r="Y24" s="28">
        <f t="shared" si="13"/>
        <v>5.7321135573242419</v>
      </c>
    </row>
    <row r="25" spans="1:25" ht="15" x14ac:dyDescent="0.25">
      <c r="A25" s="46" t="s">
        <v>78</v>
      </c>
      <c r="B25" s="46" t="s">
        <v>143</v>
      </c>
      <c r="C25" s="46" t="s">
        <v>188</v>
      </c>
      <c r="D25" s="46">
        <v>3.7000295900000002</v>
      </c>
      <c r="E25" s="55"/>
      <c r="F25" s="55"/>
      <c r="G25" s="55">
        <v>1.195572921284499</v>
      </c>
      <c r="H25" s="34">
        <f t="shared" si="0"/>
        <v>2.504456668715501</v>
      </c>
      <c r="I25" s="36">
        <f t="shared" si="1"/>
        <v>0</v>
      </c>
      <c r="J25" s="36">
        <f t="shared" si="2"/>
        <v>0</v>
      </c>
      <c r="K25" s="36">
        <f t="shared" si="3"/>
        <v>32.312523243483007</v>
      </c>
      <c r="L25" s="36">
        <f t="shared" si="4"/>
        <v>67.687476756516986</v>
      </c>
      <c r="M25" s="49"/>
      <c r="N25" s="50">
        <v>1.7323539999872448E-2</v>
      </c>
      <c r="O25" s="34">
        <f t="shared" si="5"/>
        <v>1.7323539999872448E-2</v>
      </c>
      <c r="P25" s="52">
        <v>0.11902806598713164</v>
      </c>
      <c r="Q25" s="34">
        <f t="shared" si="6"/>
        <v>0.13635160598700408</v>
      </c>
      <c r="R25" s="36">
        <f t="shared" si="7"/>
        <v>0</v>
      </c>
      <c r="S25" s="36">
        <f t="shared" si="8"/>
        <v>0.46820003944542632</v>
      </c>
      <c r="T25" s="36">
        <f t="shared" si="9"/>
        <v>0.46820003944542632</v>
      </c>
      <c r="U25" s="48">
        <f t="shared" si="10"/>
        <v>3.2169490295111838</v>
      </c>
      <c r="V25" s="36">
        <f t="shared" si="11"/>
        <v>3.6851490689566098</v>
      </c>
      <c r="W25" s="35"/>
      <c r="X25" s="28">
        <f t="shared" si="12"/>
        <v>100</v>
      </c>
      <c r="Y25" s="28">
        <f t="shared" si="13"/>
        <v>3.6851490689566102</v>
      </c>
    </row>
    <row r="26" spans="1:25" ht="15" x14ac:dyDescent="0.25">
      <c r="A26" s="46" t="s">
        <v>79</v>
      </c>
      <c r="B26" s="46" t="s">
        <v>144</v>
      </c>
      <c r="C26" s="46" t="s">
        <v>188</v>
      </c>
      <c r="D26" s="46">
        <v>2.37441155</v>
      </c>
      <c r="E26" s="55"/>
      <c r="F26" s="55">
        <v>0.69128565593950797</v>
      </c>
      <c r="G26" s="55">
        <v>0.65846230608330258</v>
      </c>
      <c r="H26" s="34">
        <f t="shared" si="0"/>
        <v>1.0246635879771895</v>
      </c>
      <c r="I26" s="36">
        <f t="shared" si="1"/>
        <v>0</v>
      </c>
      <c r="J26" s="36">
        <f t="shared" si="2"/>
        <v>29.113977984966759</v>
      </c>
      <c r="K26" s="36">
        <f t="shared" si="3"/>
        <v>27.731599691860602</v>
      </c>
      <c r="L26" s="36">
        <f t="shared" si="4"/>
        <v>43.154422323172639</v>
      </c>
      <c r="M26" s="49">
        <v>3.701444953961207E-4</v>
      </c>
      <c r="N26" s="50">
        <v>2.299505890146682E-2</v>
      </c>
      <c r="O26" s="34">
        <f t="shared" si="5"/>
        <v>2.3365203396862939E-2</v>
      </c>
      <c r="P26" s="52">
        <v>0.30777267849807477</v>
      </c>
      <c r="Q26" s="34">
        <f t="shared" si="6"/>
        <v>0.3311378818949377</v>
      </c>
      <c r="R26" s="36">
        <f t="shared" si="7"/>
        <v>1.5588893820707732E-2</v>
      </c>
      <c r="S26" s="36">
        <f t="shared" si="8"/>
        <v>0.96845295843792623</v>
      </c>
      <c r="T26" s="36">
        <f t="shared" si="9"/>
        <v>0.98404185225863383</v>
      </c>
      <c r="U26" s="48">
        <f t="shared" si="10"/>
        <v>12.96206121041126</v>
      </c>
      <c r="V26" s="36">
        <f t="shared" si="11"/>
        <v>13.946103062669893</v>
      </c>
      <c r="W26" s="35"/>
      <c r="X26" s="28">
        <f t="shared" si="12"/>
        <v>100</v>
      </c>
      <c r="Y26" s="28">
        <f t="shared" si="13"/>
        <v>13.946103062669895</v>
      </c>
    </row>
    <row r="27" spans="1:25" ht="15" x14ac:dyDescent="0.25">
      <c r="A27" s="46" t="s">
        <v>80</v>
      </c>
      <c r="B27" s="46" t="s">
        <v>145</v>
      </c>
      <c r="C27" s="46" t="s">
        <v>52</v>
      </c>
      <c r="D27" s="46">
        <v>1.3940317600000001</v>
      </c>
      <c r="E27" s="55"/>
      <c r="F27" s="55"/>
      <c r="G27" s="55"/>
      <c r="H27" s="34">
        <f t="shared" si="0"/>
        <v>1.3940317600000001</v>
      </c>
      <c r="I27" s="36">
        <f t="shared" si="1"/>
        <v>0</v>
      </c>
      <c r="J27" s="36">
        <f t="shared" si="2"/>
        <v>0</v>
      </c>
      <c r="K27" s="36">
        <f t="shared" si="3"/>
        <v>0</v>
      </c>
      <c r="L27" s="36">
        <f t="shared" si="4"/>
        <v>100</v>
      </c>
      <c r="M27" s="49"/>
      <c r="N27" s="50"/>
      <c r="O27" s="34">
        <f t="shared" si="5"/>
        <v>0</v>
      </c>
      <c r="P27" s="53">
        <v>1.4800808171001855E-2</v>
      </c>
      <c r="Q27" s="34">
        <f t="shared" si="6"/>
        <v>1.4800808171001855E-2</v>
      </c>
      <c r="R27" s="36">
        <f t="shared" si="7"/>
        <v>0</v>
      </c>
      <c r="S27" s="36">
        <f t="shared" si="8"/>
        <v>0</v>
      </c>
      <c r="T27" s="36">
        <f t="shared" si="9"/>
        <v>0</v>
      </c>
      <c r="U27" s="48">
        <f t="shared" si="10"/>
        <v>1.0617267551351812</v>
      </c>
      <c r="V27" s="36">
        <f t="shared" si="11"/>
        <v>1.0617267551351812</v>
      </c>
      <c r="W27" s="35"/>
      <c r="X27" s="28">
        <f t="shared" si="12"/>
        <v>100</v>
      </c>
      <c r="Y27" s="28">
        <f t="shared" si="13"/>
        <v>1.0617267551351812</v>
      </c>
    </row>
    <row r="28" spans="1:25" ht="15" x14ac:dyDescent="0.25">
      <c r="A28" s="46" t="s">
        <v>81</v>
      </c>
      <c r="B28" s="46" t="s">
        <v>146</v>
      </c>
      <c r="C28" s="46" t="s">
        <v>185</v>
      </c>
      <c r="D28" s="46">
        <v>9.6517420000000007E-2</v>
      </c>
      <c r="E28" s="55"/>
      <c r="F28" s="55"/>
      <c r="G28" s="55"/>
      <c r="H28" s="34">
        <f t="shared" si="0"/>
        <v>9.6517420000000007E-2</v>
      </c>
      <c r="I28" s="36">
        <f t="shared" si="1"/>
        <v>0</v>
      </c>
      <c r="J28" s="36">
        <f t="shared" si="2"/>
        <v>0</v>
      </c>
      <c r="K28" s="36">
        <f t="shared" si="3"/>
        <v>0</v>
      </c>
      <c r="L28" s="36">
        <f t="shared" si="4"/>
        <v>100</v>
      </c>
      <c r="M28" s="49">
        <v>3.9082619997601884E-3</v>
      </c>
      <c r="N28" s="50">
        <v>5.3801899998448793E-3</v>
      </c>
      <c r="O28" s="34">
        <f t="shared" si="5"/>
        <v>9.2884519996050685E-3</v>
      </c>
      <c r="P28" s="53">
        <v>3.4597218414015654E-2</v>
      </c>
      <c r="Q28" s="34">
        <f t="shared" si="6"/>
        <v>4.3885670413620723E-2</v>
      </c>
      <c r="R28" s="36">
        <f t="shared" si="7"/>
        <v>4.0492814662474279</v>
      </c>
      <c r="S28" s="36">
        <f t="shared" si="8"/>
        <v>5.5743201588323421</v>
      </c>
      <c r="T28" s="36">
        <f t="shared" si="9"/>
        <v>9.6236016250797718</v>
      </c>
      <c r="U28" s="48">
        <f t="shared" si="10"/>
        <v>35.845569032010651</v>
      </c>
      <c r="V28" s="36">
        <f t="shared" si="11"/>
        <v>45.469170657090416</v>
      </c>
      <c r="W28" s="35"/>
      <c r="X28" s="28">
        <f t="shared" si="12"/>
        <v>100</v>
      </c>
      <c r="Y28" s="28">
        <f t="shared" si="13"/>
        <v>45.469170657090423</v>
      </c>
    </row>
    <row r="29" spans="1:25" ht="15" x14ac:dyDescent="0.25">
      <c r="A29" s="46" t="s">
        <v>82</v>
      </c>
      <c r="B29" s="46" t="s">
        <v>147</v>
      </c>
      <c r="C29" s="46" t="s">
        <v>187</v>
      </c>
      <c r="D29" s="46">
        <v>2.64988964</v>
      </c>
      <c r="E29" s="55"/>
      <c r="F29" s="55"/>
      <c r="G29" s="55"/>
      <c r="H29" s="34">
        <f t="shared" si="0"/>
        <v>2.64988964</v>
      </c>
      <c r="I29" s="36">
        <f t="shared" si="1"/>
        <v>0</v>
      </c>
      <c r="J29" s="36">
        <f t="shared" si="2"/>
        <v>0</v>
      </c>
      <c r="K29" s="36">
        <f t="shared" si="3"/>
        <v>0</v>
      </c>
      <c r="L29" s="36">
        <f t="shared" ref="L29" si="14">H29/D29*100</f>
        <v>100</v>
      </c>
      <c r="M29" s="49">
        <v>5.5599999999999997E-2</v>
      </c>
      <c r="N29" s="50">
        <v>5.0978930000029503E-2</v>
      </c>
      <c r="O29" s="34">
        <f t="shared" ref="O29" si="15">M29+N29</f>
        <v>0.10657893000002949</v>
      </c>
      <c r="P29" s="53">
        <v>7.3604059331026095E-2</v>
      </c>
      <c r="Q29" s="34">
        <f t="shared" ref="Q29" si="16">O29+P29</f>
        <v>0.18018298933105559</v>
      </c>
      <c r="R29" s="36">
        <f t="shared" si="7"/>
        <v>2.0982005877044752</v>
      </c>
      <c r="S29" s="36">
        <f t="shared" si="8"/>
        <v>1.9238133252986906</v>
      </c>
      <c r="T29" s="36">
        <f t="shared" ref="T29" si="17">O29/D29*100</f>
        <v>4.0220139130031658</v>
      </c>
      <c r="U29" s="48">
        <f t="shared" si="10"/>
        <v>2.7776273479459355</v>
      </c>
      <c r="V29" s="36">
        <f t="shared" ref="V29" si="18">Q29/D29*100</f>
        <v>6.7996412609491008</v>
      </c>
      <c r="W29" s="35"/>
      <c r="X29" s="28">
        <f t="shared" ref="X29" si="19">SUM(I29:L29)</f>
        <v>100</v>
      </c>
      <c r="Y29" s="28">
        <f t="shared" ref="Y29" si="20">SUM(R29:S29,U29)</f>
        <v>6.7996412609491017</v>
      </c>
    </row>
    <row r="30" spans="1:25" ht="15" x14ac:dyDescent="0.25">
      <c r="A30" s="46" t="s">
        <v>83</v>
      </c>
      <c r="B30" s="46" t="s">
        <v>148</v>
      </c>
      <c r="C30" s="46" t="s">
        <v>187</v>
      </c>
      <c r="D30" s="46">
        <v>2.43679325</v>
      </c>
      <c r="E30" s="55"/>
      <c r="F30" s="55"/>
      <c r="G30" s="55"/>
      <c r="H30" s="34">
        <f t="shared" si="0"/>
        <v>2.43679325</v>
      </c>
      <c r="I30" s="36">
        <f t="shared" si="1"/>
        <v>0</v>
      </c>
      <c r="J30" s="36">
        <f t="shared" si="2"/>
        <v>0</v>
      </c>
      <c r="K30" s="36">
        <f t="shared" si="3"/>
        <v>0</v>
      </c>
      <c r="L30" s="36">
        <f t="shared" si="4"/>
        <v>100</v>
      </c>
      <c r="M30" s="49">
        <v>4.4418370021432549E-2</v>
      </c>
      <c r="N30" s="50">
        <v>2.4093831692595158E-2</v>
      </c>
      <c r="O30" s="34">
        <f t="shared" si="5"/>
        <v>6.8512201714027707E-2</v>
      </c>
      <c r="P30" s="52">
        <v>9.6789010999731251E-2</v>
      </c>
      <c r="Q30" s="34">
        <f t="shared" si="6"/>
        <v>0.16530121271375897</v>
      </c>
      <c r="R30" s="36">
        <f t="shared" si="7"/>
        <v>1.8228206279475103</v>
      </c>
      <c r="S30" s="36">
        <f t="shared" si="8"/>
        <v>0.98875157720480222</v>
      </c>
      <c r="T30" s="36">
        <f t="shared" si="9"/>
        <v>2.8115722051523124</v>
      </c>
      <c r="U30" s="48">
        <f t="shared" si="10"/>
        <v>3.9719828918490006</v>
      </c>
      <c r="V30" s="36">
        <f t="shared" si="11"/>
        <v>6.7835550970013134</v>
      </c>
      <c r="W30" s="35"/>
      <c r="X30" s="28">
        <f t="shared" si="12"/>
        <v>100</v>
      </c>
      <c r="Y30" s="28">
        <f t="shared" si="13"/>
        <v>6.7835550970013134</v>
      </c>
    </row>
    <row r="31" spans="1:25" ht="15" x14ac:dyDescent="0.25">
      <c r="A31" s="46" t="s">
        <v>84</v>
      </c>
      <c r="B31" s="46" t="s">
        <v>149</v>
      </c>
      <c r="C31" s="46" t="s">
        <v>188</v>
      </c>
      <c r="D31" s="46">
        <v>0.27997193999999997</v>
      </c>
      <c r="E31" s="55"/>
      <c r="F31" s="55"/>
      <c r="G31" s="55"/>
      <c r="H31" s="34">
        <f t="shared" si="0"/>
        <v>0.27997193999999997</v>
      </c>
      <c r="I31" s="36">
        <f t="shared" si="1"/>
        <v>0</v>
      </c>
      <c r="J31" s="36">
        <f t="shared" si="2"/>
        <v>0</v>
      </c>
      <c r="K31" s="36">
        <f t="shared" si="3"/>
        <v>0</v>
      </c>
      <c r="L31" s="36">
        <f t="shared" si="4"/>
        <v>100</v>
      </c>
      <c r="M31" s="49"/>
      <c r="N31" s="50"/>
      <c r="O31" s="34">
        <f t="shared" si="5"/>
        <v>0</v>
      </c>
      <c r="P31" s="52"/>
      <c r="Q31" s="34">
        <f t="shared" si="6"/>
        <v>0</v>
      </c>
      <c r="R31" s="36">
        <f t="shared" si="7"/>
        <v>0</v>
      </c>
      <c r="S31" s="36">
        <f t="shared" si="8"/>
        <v>0</v>
      </c>
      <c r="T31" s="36">
        <f t="shared" si="9"/>
        <v>0</v>
      </c>
      <c r="U31" s="48">
        <f t="shared" si="10"/>
        <v>0</v>
      </c>
      <c r="V31" s="36">
        <f t="shared" si="11"/>
        <v>0</v>
      </c>
      <c r="W31" s="35"/>
      <c r="X31" s="28">
        <f t="shared" si="12"/>
        <v>100</v>
      </c>
      <c r="Y31" s="28">
        <f t="shared" si="13"/>
        <v>0</v>
      </c>
    </row>
    <row r="32" spans="1:25" ht="15" x14ac:dyDescent="0.25">
      <c r="A32" s="46" t="s">
        <v>85</v>
      </c>
      <c r="B32" s="46" t="s">
        <v>150</v>
      </c>
      <c r="C32" s="46" t="s">
        <v>185</v>
      </c>
      <c r="D32" s="46">
        <v>0.27263949999999998</v>
      </c>
      <c r="E32" s="55">
        <v>1.2101171749085031E-2</v>
      </c>
      <c r="F32" s="55">
        <v>3.1784659096385941E-2</v>
      </c>
      <c r="G32" s="55">
        <v>3.8969695877276674E-2</v>
      </c>
      <c r="H32" s="34">
        <f t="shared" si="0"/>
        <v>0.18978397327725233</v>
      </c>
      <c r="I32" s="36">
        <f t="shared" si="1"/>
        <v>4.4385247732206929</v>
      </c>
      <c r="J32" s="36">
        <f t="shared" si="2"/>
        <v>11.658126975873248</v>
      </c>
      <c r="K32" s="36">
        <f t="shared" si="3"/>
        <v>14.293488609418914</v>
      </c>
      <c r="L32" s="36">
        <f t="shared" si="4"/>
        <v>69.609859641487148</v>
      </c>
      <c r="M32" s="49">
        <v>2.6424700004256519E-4</v>
      </c>
      <c r="N32" s="50">
        <v>1.3801186996558457E-2</v>
      </c>
      <c r="O32" s="34">
        <f t="shared" si="5"/>
        <v>1.4065433996601023E-2</v>
      </c>
      <c r="P32" s="52">
        <v>1.0869992403678584E-2</v>
      </c>
      <c r="Q32" s="34">
        <f t="shared" si="6"/>
        <v>2.4935426400279605E-2</v>
      </c>
      <c r="R32" s="36">
        <f t="shared" si="7"/>
        <v>9.6921759335153276E-2</v>
      </c>
      <c r="S32" s="36">
        <f t="shared" si="8"/>
        <v>5.062064373122185</v>
      </c>
      <c r="T32" s="36">
        <f t="shared" si="9"/>
        <v>5.1589861324573372</v>
      </c>
      <c r="U32" s="48">
        <f t="shared" si="10"/>
        <v>3.9869470137960876</v>
      </c>
      <c r="V32" s="36">
        <f t="shared" si="11"/>
        <v>9.1459331462534248</v>
      </c>
      <c r="W32" s="35"/>
      <c r="X32" s="28">
        <f t="shared" si="12"/>
        <v>100</v>
      </c>
      <c r="Y32" s="28">
        <f t="shared" si="13"/>
        <v>9.1459331462534266</v>
      </c>
    </row>
    <row r="33" spans="1:25" ht="15" x14ac:dyDescent="0.25">
      <c r="A33" s="46" t="s">
        <v>86</v>
      </c>
      <c r="B33" s="46" t="s">
        <v>151</v>
      </c>
      <c r="C33" s="46" t="s">
        <v>188</v>
      </c>
      <c r="D33" s="46">
        <v>2.210322E-2</v>
      </c>
      <c r="E33" s="55"/>
      <c r="F33" s="55"/>
      <c r="G33" s="55"/>
      <c r="H33" s="34">
        <f t="shared" si="0"/>
        <v>2.210322E-2</v>
      </c>
      <c r="I33" s="36">
        <f t="shared" si="1"/>
        <v>0</v>
      </c>
      <c r="J33" s="36">
        <f t="shared" si="2"/>
        <v>0</v>
      </c>
      <c r="K33" s="36">
        <f t="shared" si="3"/>
        <v>0</v>
      </c>
      <c r="L33" s="36">
        <f t="shared" si="4"/>
        <v>100</v>
      </c>
      <c r="M33" s="49">
        <v>1.4023909033168637E-3</v>
      </c>
      <c r="N33" s="50">
        <v>2.7663215999517603E-4</v>
      </c>
      <c r="O33" s="34">
        <f t="shared" si="5"/>
        <v>1.6790230633120396E-3</v>
      </c>
      <c r="P33" s="52"/>
      <c r="Q33" s="34">
        <f t="shared" si="6"/>
        <v>1.6790230633120396E-3</v>
      </c>
      <c r="R33" s="36">
        <f t="shared" si="7"/>
        <v>6.3447357593910017</v>
      </c>
      <c r="S33" s="36">
        <f t="shared" si="8"/>
        <v>1.2515468786682484</v>
      </c>
      <c r="T33" s="36">
        <f t="shared" si="9"/>
        <v>7.5962826380592503</v>
      </c>
      <c r="U33" s="48">
        <f t="shared" si="10"/>
        <v>0</v>
      </c>
      <c r="V33" s="36">
        <f t="shared" si="11"/>
        <v>7.5962826380592503</v>
      </c>
      <c r="W33" s="35"/>
      <c r="X33" s="28">
        <f t="shared" si="12"/>
        <v>100</v>
      </c>
      <c r="Y33" s="28">
        <f t="shared" si="13"/>
        <v>7.5962826380592503</v>
      </c>
    </row>
    <row r="34" spans="1:25" ht="15" x14ac:dyDescent="0.25">
      <c r="A34" s="46" t="s">
        <v>87</v>
      </c>
      <c r="B34" s="46" t="s">
        <v>152</v>
      </c>
      <c r="C34" s="46" t="s">
        <v>185</v>
      </c>
      <c r="D34" s="46">
        <v>2.3571249999999998E-2</v>
      </c>
      <c r="E34" s="55"/>
      <c r="F34" s="55"/>
      <c r="G34" s="55"/>
      <c r="H34" s="34">
        <f t="shared" si="0"/>
        <v>2.3571249999999998E-2</v>
      </c>
      <c r="I34" s="36">
        <f t="shared" si="1"/>
        <v>0</v>
      </c>
      <c r="J34" s="36">
        <f t="shared" si="2"/>
        <v>0</v>
      </c>
      <c r="K34" s="36">
        <f t="shared" si="3"/>
        <v>0</v>
      </c>
      <c r="L34" s="36">
        <f t="shared" si="4"/>
        <v>100</v>
      </c>
      <c r="M34" s="49"/>
      <c r="N34" s="50"/>
      <c r="O34" s="34">
        <f t="shared" si="5"/>
        <v>0</v>
      </c>
      <c r="P34" s="52"/>
      <c r="Q34" s="34">
        <f t="shared" si="6"/>
        <v>0</v>
      </c>
      <c r="R34" s="36">
        <f t="shared" si="7"/>
        <v>0</v>
      </c>
      <c r="S34" s="36">
        <f t="shared" si="8"/>
        <v>0</v>
      </c>
      <c r="T34" s="36">
        <f t="shared" si="9"/>
        <v>0</v>
      </c>
      <c r="U34" s="48">
        <f t="shared" si="10"/>
        <v>0</v>
      </c>
      <c r="V34" s="36">
        <f t="shared" si="11"/>
        <v>0</v>
      </c>
      <c r="W34" s="35"/>
      <c r="X34" s="28">
        <f t="shared" si="12"/>
        <v>100</v>
      </c>
      <c r="Y34" s="28">
        <f t="shared" si="13"/>
        <v>0</v>
      </c>
    </row>
    <row r="35" spans="1:25" ht="15" x14ac:dyDescent="0.25">
      <c r="A35" s="46" t="s">
        <v>88</v>
      </c>
      <c r="B35" s="46" t="s">
        <v>153</v>
      </c>
      <c r="C35" s="46" t="s">
        <v>185</v>
      </c>
      <c r="D35" s="46">
        <v>1.3816739999999999E-2</v>
      </c>
      <c r="E35" s="55"/>
      <c r="F35" s="55"/>
      <c r="G35" s="55"/>
      <c r="H35" s="34">
        <f t="shared" si="0"/>
        <v>1.3816739999999999E-2</v>
      </c>
      <c r="I35" s="36">
        <f t="shared" si="1"/>
        <v>0</v>
      </c>
      <c r="J35" s="36">
        <f t="shared" si="2"/>
        <v>0</v>
      </c>
      <c r="K35" s="36">
        <f t="shared" si="3"/>
        <v>0</v>
      </c>
      <c r="L35" s="36">
        <f t="shared" si="4"/>
        <v>100</v>
      </c>
      <c r="M35" s="49"/>
      <c r="N35" s="50"/>
      <c r="O35" s="34">
        <f t="shared" si="5"/>
        <v>0</v>
      </c>
      <c r="P35" s="52"/>
      <c r="Q35" s="34">
        <f t="shared" si="6"/>
        <v>0</v>
      </c>
      <c r="R35" s="36">
        <f t="shared" si="7"/>
        <v>0</v>
      </c>
      <c r="S35" s="36">
        <f t="shared" si="8"/>
        <v>0</v>
      </c>
      <c r="T35" s="36">
        <f t="shared" si="9"/>
        <v>0</v>
      </c>
      <c r="U35" s="48">
        <f t="shared" si="10"/>
        <v>0</v>
      </c>
      <c r="V35" s="36">
        <f t="shared" si="11"/>
        <v>0</v>
      </c>
      <c r="W35" s="35"/>
      <c r="X35" s="28">
        <f t="shared" si="12"/>
        <v>100</v>
      </c>
      <c r="Y35" s="28">
        <f t="shared" si="13"/>
        <v>0</v>
      </c>
    </row>
    <row r="36" spans="1:25" ht="15" x14ac:dyDescent="0.25">
      <c r="A36" s="46" t="s">
        <v>89</v>
      </c>
      <c r="B36" s="46" t="s">
        <v>154</v>
      </c>
      <c r="C36" s="46" t="s">
        <v>185</v>
      </c>
      <c r="D36" s="46">
        <v>0.82792399999999999</v>
      </c>
      <c r="E36" s="55"/>
      <c r="F36" s="55"/>
      <c r="G36" s="55"/>
      <c r="H36" s="34">
        <f t="shared" si="0"/>
        <v>0.82792399999999999</v>
      </c>
      <c r="I36" s="36">
        <f t="shared" si="1"/>
        <v>0</v>
      </c>
      <c r="J36" s="36">
        <f t="shared" si="2"/>
        <v>0</v>
      </c>
      <c r="K36" s="36">
        <f t="shared" si="3"/>
        <v>0</v>
      </c>
      <c r="L36" s="36">
        <f t="shared" si="4"/>
        <v>100</v>
      </c>
      <c r="M36" s="49">
        <v>0.16379280293700066</v>
      </c>
      <c r="N36" s="50">
        <v>8.9669738905891513E-2</v>
      </c>
      <c r="O36" s="34">
        <f t="shared" si="5"/>
        <v>0.25346254184289219</v>
      </c>
      <c r="P36" s="52">
        <v>0.11622407037354146</v>
      </c>
      <c r="Q36" s="34">
        <f t="shared" si="6"/>
        <v>0.36968661221643362</v>
      </c>
      <c r="R36" s="36">
        <f t="shared" si="7"/>
        <v>19.783555367038598</v>
      </c>
      <c r="S36" s="36">
        <f t="shared" si="8"/>
        <v>10.830672731541966</v>
      </c>
      <c r="T36" s="36">
        <f t="shared" si="9"/>
        <v>30.614228098580572</v>
      </c>
      <c r="U36" s="48">
        <f t="shared" si="10"/>
        <v>14.03801198824306</v>
      </c>
      <c r="V36" s="36">
        <f t="shared" si="11"/>
        <v>44.652240086823625</v>
      </c>
      <c r="W36" s="35"/>
      <c r="X36" s="28">
        <f t="shared" si="12"/>
        <v>100</v>
      </c>
      <c r="Y36" s="28">
        <f t="shared" si="13"/>
        <v>44.652240086823625</v>
      </c>
    </row>
    <row r="37" spans="1:25" ht="15" x14ac:dyDescent="0.25">
      <c r="A37" s="46" t="s">
        <v>90</v>
      </c>
      <c r="B37" s="46" t="s">
        <v>155</v>
      </c>
      <c r="C37" s="46" t="s">
        <v>185</v>
      </c>
      <c r="D37" s="46">
        <v>4.9558909999999998E-2</v>
      </c>
      <c r="E37" s="55"/>
      <c r="F37" s="55"/>
      <c r="G37" s="55"/>
      <c r="H37" s="34">
        <f t="shared" si="0"/>
        <v>4.9558909999999998E-2</v>
      </c>
      <c r="I37" s="36">
        <f t="shared" si="1"/>
        <v>0</v>
      </c>
      <c r="J37" s="36">
        <f t="shared" si="2"/>
        <v>0</v>
      </c>
      <c r="K37" s="36">
        <f t="shared" si="3"/>
        <v>0</v>
      </c>
      <c r="L37" s="36">
        <f t="shared" si="4"/>
        <v>100</v>
      </c>
      <c r="M37" s="49">
        <v>9.463100001215935E-4</v>
      </c>
      <c r="N37" s="50">
        <v>5.1833822403450918E-4</v>
      </c>
      <c r="O37" s="34">
        <f t="shared" si="5"/>
        <v>1.4646482241561028E-3</v>
      </c>
      <c r="P37" s="53">
        <v>5.8607929223423545E-3</v>
      </c>
      <c r="Q37" s="34">
        <f t="shared" si="6"/>
        <v>7.3254411464984577E-3</v>
      </c>
      <c r="R37" s="36">
        <f t="shared" si="7"/>
        <v>1.909464917855525</v>
      </c>
      <c r="S37" s="36">
        <f t="shared" si="8"/>
        <v>1.0459031968913546</v>
      </c>
      <c r="T37" s="36">
        <f t="shared" si="9"/>
        <v>2.9553681147468795</v>
      </c>
      <c r="U37" s="48">
        <f t="shared" si="10"/>
        <v>11.825911672275186</v>
      </c>
      <c r="V37" s="36">
        <f t="shared" si="11"/>
        <v>14.781279787022067</v>
      </c>
      <c r="W37" s="35"/>
      <c r="X37" s="28">
        <f t="shared" si="12"/>
        <v>100</v>
      </c>
      <c r="Y37" s="28">
        <f t="shared" si="13"/>
        <v>14.781279787022065</v>
      </c>
    </row>
    <row r="38" spans="1:25" ht="15" x14ac:dyDescent="0.25">
      <c r="A38" s="46" t="s">
        <v>91</v>
      </c>
      <c r="B38" s="46" t="s">
        <v>156</v>
      </c>
      <c r="C38" s="46" t="s">
        <v>188</v>
      </c>
      <c r="D38" s="46">
        <v>7.6298210000000005E-2</v>
      </c>
      <c r="E38" s="55"/>
      <c r="F38" s="55"/>
      <c r="G38" s="55"/>
      <c r="H38" s="34">
        <f t="shared" si="0"/>
        <v>7.6298210000000005E-2</v>
      </c>
      <c r="I38" s="36">
        <f t="shared" si="1"/>
        <v>0</v>
      </c>
      <c r="J38" s="36">
        <f t="shared" si="2"/>
        <v>0</v>
      </c>
      <c r="K38" s="36">
        <f t="shared" si="3"/>
        <v>0</v>
      </c>
      <c r="L38" s="36">
        <f t="shared" si="4"/>
        <v>100</v>
      </c>
      <c r="M38" s="49"/>
      <c r="N38" s="50"/>
      <c r="O38" s="34">
        <f t="shared" si="5"/>
        <v>0</v>
      </c>
      <c r="P38" s="52">
        <v>5.4357643452885796E-5</v>
      </c>
      <c r="Q38" s="34">
        <f t="shared" si="6"/>
        <v>5.4357643452885796E-5</v>
      </c>
      <c r="R38" s="36">
        <f t="shared" si="7"/>
        <v>0</v>
      </c>
      <c r="S38" s="36">
        <f t="shared" si="8"/>
        <v>0</v>
      </c>
      <c r="T38" s="36">
        <f t="shared" si="9"/>
        <v>0</v>
      </c>
      <c r="U38" s="48">
        <f t="shared" si="10"/>
        <v>7.1243668040031072E-2</v>
      </c>
      <c r="V38" s="36">
        <f t="shared" si="11"/>
        <v>7.1243668040031072E-2</v>
      </c>
      <c r="W38" s="35"/>
      <c r="X38" s="28">
        <f t="shared" si="12"/>
        <v>100</v>
      </c>
      <c r="Y38" s="28">
        <f t="shared" si="13"/>
        <v>7.1243668040031072E-2</v>
      </c>
    </row>
    <row r="39" spans="1:25" ht="15" x14ac:dyDescent="0.25">
      <c r="A39" s="46" t="s">
        <v>92</v>
      </c>
      <c r="B39" s="46" t="s">
        <v>157</v>
      </c>
      <c r="C39" s="46" t="s">
        <v>185</v>
      </c>
      <c r="D39" s="46">
        <v>0.54458519000000005</v>
      </c>
      <c r="E39" s="55"/>
      <c r="F39" s="55"/>
      <c r="G39" s="55"/>
      <c r="H39" s="34">
        <f t="shared" si="0"/>
        <v>0.54458519000000005</v>
      </c>
      <c r="I39" s="36">
        <f t="shared" si="1"/>
        <v>0</v>
      </c>
      <c r="J39" s="36">
        <f t="shared" si="2"/>
        <v>0</v>
      </c>
      <c r="K39" s="36">
        <f t="shared" si="3"/>
        <v>0</v>
      </c>
      <c r="L39" s="36">
        <f t="shared" si="4"/>
        <v>100</v>
      </c>
      <c r="M39" s="49"/>
      <c r="N39" s="50">
        <v>2.6151100000366568E-3</v>
      </c>
      <c r="O39" s="34">
        <f t="shared" si="5"/>
        <v>2.6151100000366568E-3</v>
      </c>
      <c r="P39" s="52">
        <v>1.5259837837411555E-2</v>
      </c>
      <c r="Q39" s="34">
        <f t="shared" si="6"/>
        <v>1.787494783744821E-2</v>
      </c>
      <c r="R39" s="36">
        <f t="shared" si="7"/>
        <v>0</v>
      </c>
      <c r="S39" s="36">
        <f t="shared" si="8"/>
        <v>0.48020218839161904</v>
      </c>
      <c r="T39" s="36">
        <f t="shared" si="9"/>
        <v>0.48020218839161904</v>
      </c>
      <c r="U39" s="48">
        <f t="shared" si="10"/>
        <v>2.8021029799601331</v>
      </c>
      <c r="V39" s="36">
        <f t="shared" si="11"/>
        <v>3.2823051683517521</v>
      </c>
      <c r="W39" s="35"/>
      <c r="X39" s="28">
        <f t="shared" si="12"/>
        <v>100</v>
      </c>
      <c r="Y39" s="28">
        <f t="shared" si="13"/>
        <v>3.2823051683517521</v>
      </c>
    </row>
    <row r="40" spans="1:25" ht="15" x14ac:dyDescent="0.25">
      <c r="A40" s="46" t="s">
        <v>93</v>
      </c>
      <c r="B40" s="46" t="s">
        <v>158</v>
      </c>
      <c r="C40" s="46" t="s">
        <v>185</v>
      </c>
      <c r="D40" s="46">
        <v>0.16891616000000001</v>
      </c>
      <c r="E40" s="55"/>
      <c r="F40" s="55"/>
      <c r="G40" s="55"/>
      <c r="H40" s="34">
        <f t="shared" si="0"/>
        <v>0.16891616000000001</v>
      </c>
      <c r="I40" s="36">
        <f t="shared" si="1"/>
        <v>0</v>
      </c>
      <c r="J40" s="36">
        <f t="shared" si="2"/>
        <v>0</v>
      </c>
      <c r="K40" s="36">
        <f t="shared" si="3"/>
        <v>0</v>
      </c>
      <c r="L40" s="36">
        <f t="shared" si="4"/>
        <v>100</v>
      </c>
      <c r="M40" s="49"/>
      <c r="N40" s="50"/>
      <c r="O40" s="34">
        <f t="shared" si="5"/>
        <v>0</v>
      </c>
      <c r="P40" s="52"/>
      <c r="Q40" s="34">
        <f t="shared" si="6"/>
        <v>0</v>
      </c>
      <c r="R40" s="36">
        <f t="shared" si="7"/>
        <v>0</v>
      </c>
      <c r="S40" s="36">
        <f t="shared" si="8"/>
        <v>0</v>
      </c>
      <c r="T40" s="36">
        <f t="shared" si="9"/>
        <v>0</v>
      </c>
      <c r="U40" s="48">
        <f t="shared" si="10"/>
        <v>0</v>
      </c>
      <c r="V40" s="36">
        <f t="shared" si="11"/>
        <v>0</v>
      </c>
      <c r="W40" s="35"/>
      <c r="X40" s="28">
        <f t="shared" si="12"/>
        <v>100</v>
      </c>
      <c r="Y40" s="28">
        <f t="shared" si="13"/>
        <v>0</v>
      </c>
    </row>
    <row r="41" spans="1:25" ht="15" x14ac:dyDescent="0.25">
      <c r="A41" s="46" t="s">
        <v>94</v>
      </c>
      <c r="B41" s="46" t="s">
        <v>159</v>
      </c>
      <c r="C41" s="46" t="s">
        <v>185</v>
      </c>
      <c r="D41" s="46">
        <v>0.72550398000000005</v>
      </c>
      <c r="E41" s="55"/>
      <c r="F41" s="55"/>
      <c r="G41" s="55"/>
      <c r="H41" s="34">
        <f t="shared" si="0"/>
        <v>0.72550398000000005</v>
      </c>
      <c r="I41" s="36">
        <f t="shared" si="1"/>
        <v>0</v>
      </c>
      <c r="J41" s="36">
        <f t="shared" si="2"/>
        <v>0</v>
      </c>
      <c r="K41" s="36">
        <f t="shared" si="3"/>
        <v>0</v>
      </c>
      <c r="L41" s="36">
        <f t="shared" si="4"/>
        <v>100</v>
      </c>
      <c r="M41" s="49">
        <v>1.0437565215490267E-2</v>
      </c>
      <c r="N41" s="50">
        <v>1.1805763509601367E-2</v>
      </c>
      <c r="O41" s="34">
        <f t="shared" si="5"/>
        <v>2.2243328725091632E-2</v>
      </c>
      <c r="P41" s="52">
        <v>0.12198324370152916</v>
      </c>
      <c r="Q41" s="34">
        <f t="shared" si="6"/>
        <v>0.14422657242662079</v>
      </c>
      <c r="R41" s="36">
        <f t="shared" si="7"/>
        <v>1.4386640877545933</v>
      </c>
      <c r="S41" s="36">
        <f t="shared" si="8"/>
        <v>1.6272499993179039</v>
      </c>
      <c r="T41" s="36">
        <f t="shared" si="9"/>
        <v>3.065914087072497</v>
      </c>
      <c r="U41" s="48">
        <f t="shared" si="10"/>
        <v>16.813587115198068</v>
      </c>
      <c r="V41" s="36">
        <f t="shared" si="11"/>
        <v>19.879501202270564</v>
      </c>
      <c r="W41" s="35"/>
      <c r="X41" s="28">
        <f t="shared" si="12"/>
        <v>100</v>
      </c>
      <c r="Y41" s="28">
        <f t="shared" si="13"/>
        <v>19.879501202270564</v>
      </c>
    </row>
    <row r="42" spans="1:25" ht="15" x14ac:dyDescent="0.25">
      <c r="A42" s="46" t="s">
        <v>95</v>
      </c>
      <c r="B42" s="46" t="s">
        <v>160</v>
      </c>
      <c r="C42" s="46" t="s">
        <v>185</v>
      </c>
      <c r="D42" s="46">
        <v>0.30034864</v>
      </c>
      <c r="E42" s="55"/>
      <c r="F42" s="55"/>
      <c r="G42" s="55"/>
      <c r="H42" s="34">
        <f t="shared" si="0"/>
        <v>0.30034864</v>
      </c>
      <c r="I42" s="36">
        <f t="shared" si="1"/>
        <v>0</v>
      </c>
      <c r="J42" s="36">
        <f t="shared" si="2"/>
        <v>0</v>
      </c>
      <c r="K42" s="36">
        <f t="shared" si="3"/>
        <v>0</v>
      </c>
      <c r="L42" s="36">
        <f t="shared" si="4"/>
        <v>100</v>
      </c>
      <c r="M42" s="49"/>
      <c r="N42" s="50"/>
      <c r="O42" s="34">
        <f t="shared" si="5"/>
        <v>0</v>
      </c>
      <c r="P42" s="52"/>
      <c r="Q42" s="34">
        <f t="shared" si="6"/>
        <v>0</v>
      </c>
      <c r="R42" s="36">
        <f t="shared" si="7"/>
        <v>0</v>
      </c>
      <c r="S42" s="36">
        <f t="shared" si="8"/>
        <v>0</v>
      </c>
      <c r="T42" s="36">
        <f t="shared" si="9"/>
        <v>0</v>
      </c>
      <c r="U42" s="48">
        <f t="shared" si="10"/>
        <v>0</v>
      </c>
      <c r="V42" s="36">
        <f t="shared" si="11"/>
        <v>0</v>
      </c>
      <c r="W42" s="35"/>
      <c r="X42" s="28">
        <f t="shared" si="12"/>
        <v>100</v>
      </c>
      <c r="Y42" s="28">
        <f t="shared" si="13"/>
        <v>0</v>
      </c>
    </row>
    <row r="43" spans="1:25" ht="15" x14ac:dyDescent="0.25">
      <c r="A43" s="46" t="s">
        <v>96</v>
      </c>
      <c r="B43" s="46" t="s">
        <v>161</v>
      </c>
      <c r="C43" s="46" t="s">
        <v>185</v>
      </c>
      <c r="D43" s="46">
        <v>4.7158140000000001E-2</v>
      </c>
      <c r="E43" s="55"/>
      <c r="F43" s="55"/>
      <c r="G43" s="55"/>
      <c r="H43" s="34">
        <f t="shared" si="0"/>
        <v>4.7158140000000001E-2</v>
      </c>
      <c r="I43" s="36">
        <f t="shared" si="1"/>
        <v>0</v>
      </c>
      <c r="J43" s="36">
        <f t="shared" si="2"/>
        <v>0</v>
      </c>
      <c r="K43" s="36">
        <f t="shared" si="3"/>
        <v>0</v>
      </c>
      <c r="L43" s="36">
        <f t="shared" si="4"/>
        <v>100</v>
      </c>
      <c r="M43" s="49"/>
      <c r="N43" s="50"/>
      <c r="O43" s="34">
        <f t="shared" si="5"/>
        <v>0</v>
      </c>
      <c r="P43" s="52"/>
      <c r="Q43" s="34">
        <f t="shared" si="6"/>
        <v>0</v>
      </c>
      <c r="R43" s="36">
        <f t="shared" si="7"/>
        <v>0</v>
      </c>
      <c r="S43" s="36">
        <f t="shared" si="8"/>
        <v>0</v>
      </c>
      <c r="T43" s="36">
        <f t="shared" si="9"/>
        <v>0</v>
      </c>
      <c r="U43" s="48">
        <f t="shared" si="10"/>
        <v>0</v>
      </c>
      <c r="V43" s="36">
        <f t="shared" si="11"/>
        <v>0</v>
      </c>
      <c r="W43" s="35"/>
      <c r="X43" s="28">
        <f t="shared" si="12"/>
        <v>100</v>
      </c>
      <c r="Y43" s="28">
        <f t="shared" si="13"/>
        <v>0</v>
      </c>
    </row>
    <row r="44" spans="1:25" ht="15" x14ac:dyDescent="0.25">
      <c r="A44" s="46" t="s">
        <v>97</v>
      </c>
      <c r="B44" s="46" t="s">
        <v>162</v>
      </c>
      <c r="C44" s="46" t="s">
        <v>52</v>
      </c>
      <c r="D44" s="46">
        <v>44.752473190000003</v>
      </c>
      <c r="E44" s="55"/>
      <c r="F44" s="55">
        <v>1.4741152050062862</v>
      </c>
      <c r="G44" s="55">
        <v>1.245701978255737</v>
      </c>
      <c r="H44" s="34">
        <f t="shared" si="0"/>
        <v>42.03265600673798</v>
      </c>
      <c r="I44" s="36">
        <f t="shared" si="1"/>
        <v>0</v>
      </c>
      <c r="J44" s="36">
        <f t="shared" si="2"/>
        <v>3.293930144928122</v>
      </c>
      <c r="K44" s="36">
        <f t="shared" si="3"/>
        <v>2.783537734254407</v>
      </c>
      <c r="L44" s="36">
        <f t="shared" si="4"/>
        <v>93.922532120817465</v>
      </c>
      <c r="M44" s="49">
        <v>0.91205389418187677</v>
      </c>
      <c r="N44" s="50">
        <v>0.34817958763405282</v>
      </c>
      <c r="O44" s="34">
        <f t="shared" si="5"/>
        <v>1.2602334818159295</v>
      </c>
      <c r="P44" s="52">
        <v>1.3928679661576853</v>
      </c>
      <c r="Q44" s="34">
        <f t="shared" si="6"/>
        <v>2.653101447973615</v>
      </c>
      <c r="R44" s="36">
        <f t="shared" si="7"/>
        <v>2.0379966271577512</v>
      </c>
      <c r="S44" s="36">
        <f t="shared" si="8"/>
        <v>0.7780119461908398</v>
      </c>
      <c r="T44" s="36">
        <f t="shared" si="9"/>
        <v>2.8160085733485904</v>
      </c>
      <c r="U44" s="48">
        <f t="shared" si="10"/>
        <v>3.1123821028709613</v>
      </c>
      <c r="V44" s="36">
        <f t="shared" si="11"/>
        <v>5.9283906762195517</v>
      </c>
      <c r="W44" s="35"/>
      <c r="X44" s="28">
        <f t="shared" si="12"/>
        <v>100</v>
      </c>
      <c r="Y44" s="28">
        <f t="shared" si="13"/>
        <v>5.9283906762195517</v>
      </c>
    </row>
    <row r="45" spans="1:25" ht="15" x14ac:dyDescent="0.25">
      <c r="A45" s="46" t="s">
        <v>98</v>
      </c>
      <c r="B45" s="46" t="s">
        <v>163</v>
      </c>
      <c r="C45" s="46" t="s">
        <v>188</v>
      </c>
      <c r="D45" s="46">
        <v>33.131218820000001</v>
      </c>
      <c r="E45" s="55"/>
      <c r="F45" s="55">
        <v>2.7280237505393177</v>
      </c>
      <c r="G45" s="55">
        <v>6.1666938193496286</v>
      </c>
      <c r="H45" s="34">
        <f t="shared" si="0"/>
        <v>24.236501250111054</v>
      </c>
      <c r="I45" s="36">
        <f t="shared" si="1"/>
        <v>0</v>
      </c>
      <c r="J45" s="36">
        <f t="shared" si="2"/>
        <v>8.233997563930604</v>
      </c>
      <c r="K45" s="36">
        <f t="shared" si="3"/>
        <v>18.612939816228678</v>
      </c>
      <c r="L45" s="36">
        <f t="shared" si="4"/>
        <v>73.153062619840711</v>
      </c>
      <c r="M45" s="49">
        <v>4.9270557166152011</v>
      </c>
      <c r="N45" s="50">
        <v>2.8382634938547304</v>
      </c>
      <c r="O45" s="34">
        <f t="shared" si="5"/>
        <v>7.7653192104699311</v>
      </c>
      <c r="P45" s="53">
        <v>12.037199876136105</v>
      </c>
      <c r="Q45" s="34">
        <f t="shared" si="6"/>
        <v>19.802519086606036</v>
      </c>
      <c r="R45" s="36">
        <f t="shared" si="7"/>
        <v>14.871338550457832</v>
      </c>
      <c r="S45" s="36">
        <f t="shared" si="8"/>
        <v>8.5667343217128593</v>
      </c>
      <c r="T45" s="36">
        <f t="shared" si="9"/>
        <v>23.438072872170693</v>
      </c>
      <c r="U45" s="48">
        <f t="shared" si="10"/>
        <v>36.331895731133578</v>
      </c>
      <c r="V45" s="36">
        <f>Q45/D45*100</f>
        <v>59.769968603304271</v>
      </c>
      <c r="W45" s="35"/>
      <c r="X45" s="28">
        <f t="shared" si="12"/>
        <v>100</v>
      </c>
      <c r="Y45" s="28">
        <f t="shared" si="13"/>
        <v>59.769968603304271</v>
      </c>
    </row>
    <row r="46" spans="1:25" ht="15" x14ac:dyDescent="0.25">
      <c r="A46" s="46" t="s">
        <v>99</v>
      </c>
      <c r="B46" s="46" t="s">
        <v>164</v>
      </c>
      <c r="C46" s="46" t="s">
        <v>185</v>
      </c>
      <c r="D46" s="46">
        <v>5.7319392999999996</v>
      </c>
      <c r="E46" s="55"/>
      <c r="F46" s="55"/>
      <c r="G46" s="55"/>
      <c r="H46" s="34">
        <f t="shared" si="0"/>
        <v>5.7319392999999996</v>
      </c>
      <c r="I46" s="36">
        <f t="shared" si="1"/>
        <v>0</v>
      </c>
      <c r="J46" s="36">
        <f t="shared" si="2"/>
        <v>0</v>
      </c>
      <c r="K46" s="36">
        <f t="shared" si="3"/>
        <v>0</v>
      </c>
      <c r="L46" s="36">
        <f t="shared" si="4"/>
        <v>100</v>
      </c>
      <c r="M46" s="49">
        <v>2.8969657409169042E-2</v>
      </c>
      <c r="N46" s="50">
        <v>1.1399721939931639E-2</v>
      </c>
      <c r="O46" s="34">
        <f t="shared" si="5"/>
        <v>4.0369379349100683E-2</v>
      </c>
      <c r="P46" s="52">
        <v>0.12033724284415018</v>
      </c>
      <c r="Q46" s="34">
        <f t="shared" si="6"/>
        <v>0.16070662219325085</v>
      </c>
      <c r="R46" s="36">
        <f t="shared" si="7"/>
        <v>0.50540760976252908</v>
      </c>
      <c r="S46" s="36">
        <f t="shared" si="8"/>
        <v>0.19888071633856344</v>
      </c>
      <c r="T46" s="36">
        <f t="shared" si="9"/>
        <v>0.7042883261010926</v>
      </c>
      <c r="U46" s="48">
        <f t="shared" si="10"/>
        <v>2.0994158616465146</v>
      </c>
      <c r="V46" s="36">
        <f t="shared" si="11"/>
        <v>2.803704187747607</v>
      </c>
      <c r="W46" s="35"/>
      <c r="X46" s="28">
        <f t="shared" si="12"/>
        <v>100</v>
      </c>
      <c r="Y46" s="28">
        <f t="shared" si="13"/>
        <v>2.803704187747607</v>
      </c>
    </row>
    <row r="47" spans="1:25" ht="15" x14ac:dyDescent="0.25">
      <c r="A47" s="46" t="s">
        <v>100</v>
      </c>
      <c r="B47" s="46" t="s">
        <v>165</v>
      </c>
      <c r="C47" s="46" t="s">
        <v>185</v>
      </c>
      <c r="D47" s="46">
        <v>0.30293933000000001</v>
      </c>
      <c r="E47" s="55"/>
      <c r="F47" s="55">
        <v>8.3333074403197545E-3</v>
      </c>
      <c r="G47" s="55">
        <v>2.8138800146858662E-3</v>
      </c>
      <c r="H47" s="34">
        <f t="shared" si="0"/>
        <v>0.29179214254499442</v>
      </c>
      <c r="I47" s="36">
        <f t="shared" si="1"/>
        <v>0</v>
      </c>
      <c r="J47" s="36">
        <f t="shared" si="2"/>
        <v>2.7508172809122389</v>
      </c>
      <c r="K47" s="36">
        <f t="shared" si="3"/>
        <v>0.92885925861322327</v>
      </c>
      <c r="L47" s="36">
        <f t="shared" si="4"/>
        <v>96.32032346047454</v>
      </c>
      <c r="M47" s="49"/>
      <c r="N47" s="50"/>
      <c r="O47" s="34">
        <f t="shared" si="5"/>
        <v>0</v>
      </c>
      <c r="P47" s="52">
        <v>3.6938144127662072E-3</v>
      </c>
      <c r="Q47" s="34">
        <f t="shared" si="6"/>
        <v>3.6938144127662072E-3</v>
      </c>
      <c r="R47" s="36">
        <f t="shared" si="7"/>
        <v>0</v>
      </c>
      <c r="S47" s="36">
        <f t="shared" si="8"/>
        <v>0</v>
      </c>
      <c r="T47" s="36">
        <f t="shared" si="9"/>
        <v>0</v>
      </c>
      <c r="U47" s="48">
        <f t="shared" si="10"/>
        <v>1.2193248109336636</v>
      </c>
      <c r="V47" s="36">
        <f t="shared" si="11"/>
        <v>1.2193248109336636</v>
      </c>
      <c r="W47" s="35"/>
      <c r="X47" s="28">
        <f t="shared" si="12"/>
        <v>100</v>
      </c>
      <c r="Y47" s="28">
        <f t="shared" si="13"/>
        <v>1.2193248109336636</v>
      </c>
    </row>
    <row r="48" spans="1:25" ht="15" x14ac:dyDescent="0.25">
      <c r="A48" s="46" t="s">
        <v>101</v>
      </c>
      <c r="B48" s="46" t="s">
        <v>166</v>
      </c>
      <c r="C48" s="46" t="s">
        <v>185</v>
      </c>
      <c r="D48" s="46">
        <v>2.2922152699999998</v>
      </c>
      <c r="E48" s="55"/>
      <c r="F48" s="55"/>
      <c r="G48" s="55"/>
      <c r="H48" s="34">
        <f t="shared" si="0"/>
        <v>2.2922152699999998</v>
      </c>
      <c r="I48" s="36">
        <f t="shared" si="1"/>
        <v>0</v>
      </c>
      <c r="J48" s="36">
        <f t="shared" si="2"/>
        <v>0</v>
      </c>
      <c r="K48" s="36">
        <f t="shared" si="3"/>
        <v>0</v>
      </c>
      <c r="L48" s="36">
        <f t="shared" si="4"/>
        <v>100</v>
      </c>
      <c r="M48" s="49"/>
      <c r="N48" s="50">
        <v>1.2825717039809663E-2</v>
      </c>
      <c r="O48" s="34">
        <f t="shared" si="5"/>
        <v>1.2825717039809663E-2</v>
      </c>
      <c r="P48" s="52">
        <v>2.8905119519304651E-2</v>
      </c>
      <c r="Q48" s="34">
        <f t="shared" si="6"/>
        <v>4.1730836559114318E-2</v>
      </c>
      <c r="R48" s="36">
        <f t="shared" si="7"/>
        <v>0</v>
      </c>
      <c r="S48" s="36">
        <f t="shared" si="8"/>
        <v>0.55953370556726389</v>
      </c>
      <c r="T48" s="36">
        <f t="shared" si="9"/>
        <v>0.55953370556726389</v>
      </c>
      <c r="U48" s="48">
        <f t="shared" si="10"/>
        <v>1.2610124318430465</v>
      </c>
      <c r="V48" s="36">
        <f t="shared" si="11"/>
        <v>1.8205461374103105</v>
      </c>
      <c r="W48" s="35"/>
      <c r="X48" s="28">
        <f t="shared" si="12"/>
        <v>100</v>
      </c>
      <c r="Y48" s="28">
        <f t="shared" si="13"/>
        <v>1.8205461374103105</v>
      </c>
    </row>
    <row r="49" spans="1:25" ht="15" x14ac:dyDescent="0.25">
      <c r="A49" s="46" t="s">
        <v>102</v>
      </c>
      <c r="B49" s="46" t="s">
        <v>167</v>
      </c>
      <c r="C49" s="46" t="s">
        <v>185</v>
      </c>
      <c r="D49" s="46">
        <v>8.0460069999999995E-2</v>
      </c>
      <c r="E49" s="55"/>
      <c r="F49" s="55">
        <v>9.2662946624160192E-3</v>
      </c>
      <c r="G49" s="55">
        <v>2.0324500497076649E-3</v>
      </c>
      <c r="H49" s="34">
        <f t="shared" si="0"/>
        <v>6.9161325287876316E-2</v>
      </c>
      <c r="I49" s="36">
        <f t="shared" si="1"/>
        <v>0</v>
      </c>
      <c r="J49" s="36">
        <f t="shared" si="2"/>
        <v>11.516637584849255</v>
      </c>
      <c r="K49" s="36">
        <f t="shared" si="3"/>
        <v>2.5260356468838085</v>
      </c>
      <c r="L49" s="36">
        <f t="shared" si="4"/>
        <v>85.957326768266938</v>
      </c>
      <c r="M49" s="49">
        <v>1.248060000501573E-3</v>
      </c>
      <c r="N49" s="50">
        <v>8.9807826272756243E-4</v>
      </c>
      <c r="O49" s="34">
        <f t="shared" si="5"/>
        <v>2.1461382632291352E-3</v>
      </c>
      <c r="P49" s="52">
        <v>8.9612231796147301E-3</v>
      </c>
      <c r="Q49" s="34">
        <f t="shared" si="6"/>
        <v>1.1107361442843865E-2</v>
      </c>
      <c r="R49" s="36">
        <f t="shared" si="7"/>
        <v>1.5511545049632358</v>
      </c>
      <c r="S49" s="36">
        <f t="shared" si="8"/>
        <v>1.1161788235177554</v>
      </c>
      <c r="T49" s="36">
        <f t="shared" si="9"/>
        <v>2.667333328480991</v>
      </c>
      <c r="U49" s="48">
        <f t="shared" si="10"/>
        <v>11.137478726546883</v>
      </c>
      <c r="V49" s="36">
        <f t="shared" si="11"/>
        <v>13.804812055027874</v>
      </c>
      <c r="W49" s="35"/>
      <c r="X49" s="28">
        <f t="shared" si="12"/>
        <v>100</v>
      </c>
      <c r="Y49" s="28">
        <f t="shared" si="13"/>
        <v>13.804812055027874</v>
      </c>
    </row>
    <row r="50" spans="1:25" ht="15" x14ac:dyDescent="0.25">
      <c r="A50" s="46" t="s">
        <v>103</v>
      </c>
      <c r="B50" s="46" t="s">
        <v>168</v>
      </c>
      <c r="C50" s="46" t="s">
        <v>188</v>
      </c>
      <c r="D50" s="46">
        <v>0.69054599999999999</v>
      </c>
      <c r="E50" s="55"/>
      <c r="F50" s="55"/>
      <c r="G50" s="55"/>
      <c r="H50" s="34">
        <f t="shared" si="0"/>
        <v>0.69054599999999999</v>
      </c>
      <c r="I50" s="36">
        <f t="shared" si="1"/>
        <v>0</v>
      </c>
      <c r="J50" s="36">
        <f t="shared" si="2"/>
        <v>0</v>
      </c>
      <c r="K50" s="36">
        <f t="shared" si="3"/>
        <v>0</v>
      </c>
      <c r="L50" s="36">
        <f t="shared" si="4"/>
        <v>100</v>
      </c>
      <c r="M50" s="49">
        <v>1.1599999999999999E-2</v>
      </c>
      <c r="N50" s="50">
        <v>2.094678000099957E-2</v>
      </c>
      <c r="O50" s="34">
        <f t="shared" si="5"/>
        <v>3.2546780000999573E-2</v>
      </c>
      <c r="P50" s="52">
        <v>4.5097462719132501E-2</v>
      </c>
      <c r="Q50" s="34">
        <f t="shared" si="6"/>
        <v>7.7644242720132067E-2</v>
      </c>
      <c r="R50" s="36">
        <f t="shared" si="7"/>
        <v>1.6798301633779644</v>
      </c>
      <c r="S50" s="36">
        <f t="shared" si="8"/>
        <v>3.0333649027001202</v>
      </c>
      <c r="T50" s="36">
        <f t="shared" si="9"/>
        <v>4.713195066078085</v>
      </c>
      <c r="U50" s="48">
        <f t="shared" si="10"/>
        <v>6.5306963937424163</v>
      </c>
      <c r="V50" s="36">
        <f t="shared" si="11"/>
        <v>11.2438914598205</v>
      </c>
      <c r="W50" s="35"/>
      <c r="X50" s="28">
        <f t="shared" si="12"/>
        <v>100</v>
      </c>
      <c r="Y50" s="28">
        <f t="shared" si="13"/>
        <v>11.2438914598205</v>
      </c>
    </row>
    <row r="51" spans="1:25" ht="15" x14ac:dyDescent="0.25">
      <c r="A51" s="46" t="s">
        <v>104</v>
      </c>
      <c r="B51" s="46" t="s">
        <v>169</v>
      </c>
      <c r="C51" s="46" t="s">
        <v>185</v>
      </c>
      <c r="D51" s="46">
        <v>0.27452241999999999</v>
      </c>
      <c r="E51" s="55"/>
      <c r="F51" s="55"/>
      <c r="G51" s="55"/>
      <c r="H51" s="34">
        <f t="shared" si="0"/>
        <v>0.27452241999999999</v>
      </c>
      <c r="I51" s="36">
        <f t="shared" si="1"/>
        <v>0</v>
      </c>
      <c r="J51" s="36">
        <f t="shared" si="2"/>
        <v>0</v>
      </c>
      <c r="K51" s="36">
        <f t="shared" si="3"/>
        <v>0</v>
      </c>
      <c r="L51" s="36">
        <f t="shared" si="4"/>
        <v>100</v>
      </c>
      <c r="M51" s="49">
        <v>2.3628063246011976E-2</v>
      </c>
      <c r="N51" s="50">
        <v>1.1108729125437207E-2</v>
      </c>
      <c r="O51" s="34">
        <f t="shared" si="5"/>
        <v>3.4736792371449179E-2</v>
      </c>
      <c r="P51" s="52">
        <v>2.0756793817912556E-2</v>
      </c>
      <c r="Q51" s="34">
        <f t="shared" si="6"/>
        <v>5.5493586189361732E-2</v>
      </c>
      <c r="R51" s="36">
        <f t="shared" si="7"/>
        <v>8.606970332700687</v>
      </c>
      <c r="S51" s="36">
        <f t="shared" si="8"/>
        <v>4.0465653499037373</v>
      </c>
      <c r="T51" s="36">
        <f t="shared" si="9"/>
        <v>12.653535682604423</v>
      </c>
      <c r="U51" s="48">
        <f t="shared" si="10"/>
        <v>7.5610559669088433</v>
      </c>
      <c r="V51" s="36">
        <f t="shared" si="11"/>
        <v>20.214591649513267</v>
      </c>
      <c r="W51" s="35"/>
      <c r="X51" s="28">
        <f t="shared" si="12"/>
        <v>100</v>
      </c>
      <c r="Y51" s="28">
        <f t="shared" si="13"/>
        <v>20.214591649513267</v>
      </c>
    </row>
    <row r="52" spans="1:25" ht="15" x14ac:dyDescent="0.25">
      <c r="A52" s="46" t="s">
        <v>105</v>
      </c>
      <c r="B52" s="46" t="s">
        <v>170</v>
      </c>
      <c r="C52" s="46" t="s">
        <v>188</v>
      </c>
      <c r="D52" s="46">
        <v>0.78098038000000003</v>
      </c>
      <c r="E52" s="55"/>
      <c r="F52" s="55">
        <v>4.8902992974559259E-2</v>
      </c>
      <c r="G52" s="55">
        <v>4.0946729206033459E-3</v>
      </c>
      <c r="H52" s="34">
        <f t="shared" si="0"/>
        <v>0.72798271410483739</v>
      </c>
      <c r="I52" s="36">
        <f t="shared" si="1"/>
        <v>0</v>
      </c>
      <c r="J52" s="36">
        <f t="shared" si="2"/>
        <v>6.2617441137969756</v>
      </c>
      <c r="K52" s="36">
        <f t="shared" si="3"/>
        <v>0.52429907657902308</v>
      </c>
      <c r="L52" s="36">
        <f t="shared" si="4"/>
        <v>93.213956809623994</v>
      </c>
      <c r="M52" s="49"/>
      <c r="N52" s="50"/>
      <c r="O52" s="34">
        <f t="shared" si="5"/>
        <v>0</v>
      </c>
      <c r="P52" s="52"/>
      <c r="Q52" s="34">
        <f t="shared" si="6"/>
        <v>0</v>
      </c>
      <c r="R52" s="36">
        <f t="shared" si="7"/>
        <v>0</v>
      </c>
      <c r="S52" s="36">
        <f t="shared" si="8"/>
        <v>0</v>
      </c>
      <c r="T52" s="36">
        <f t="shared" si="9"/>
        <v>0</v>
      </c>
      <c r="U52" s="48">
        <f t="shared" si="10"/>
        <v>0</v>
      </c>
      <c r="V52" s="36">
        <f t="shared" si="11"/>
        <v>0</v>
      </c>
      <c r="W52" s="35"/>
      <c r="X52" s="28">
        <f t="shared" si="12"/>
        <v>100</v>
      </c>
      <c r="Y52" s="28">
        <f t="shared" si="13"/>
        <v>0</v>
      </c>
    </row>
    <row r="53" spans="1:25" ht="15" x14ac:dyDescent="0.25">
      <c r="A53" s="46" t="s">
        <v>106</v>
      </c>
      <c r="B53" s="46" t="s">
        <v>171</v>
      </c>
      <c r="C53" s="46" t="s">
        <v>185</v>
      </c>
      <c r="D53" s="46">
        <v>0.12609234999999999</v>
      </c>
      <c r="E53" s="55"/>
      <c r="F53" s="55"/>
      <c r="G53" s="55"/>
      <c r="H53" s="34">
        <f t="shared" si="0"/>
        <v>0.12609234999999999</v>
      </c>
      <c r="I53" s="36">
        <f t="shared" si="1"/>
        <v>0</v>
      </c>
      <c r="J53" s="36">
        <f t="shared" si="2"/>
        <v>0</v>
      </c>
      <c r="K53" s="36">
        <f t="shared" si="3"/>
        <v>0</v>
      </c>
      <c r="L53" s="36">
        <f t="shared" si="4"/>
        <v>100</v>
      </c>
      <c r="M53" s="49"/>
      <c r="N53" s="50"/>
      <c r="O53" s="34">
        <f t="shared" si="5"/>
        <v>0</v>
      </c>
      <c r="P53" s="53">
        <v>8.2413600035730376E-4</v>
      </c>
      <c r="Q53" s="34">
        <f t="shared" si="6"/>
        <v>8.2413600035730376E-4</v>
      </c>
      <c r="R53" s="36">
        <f t="shared" si="7"/>
        <v>0</v>
      </c>
      <c r="S53" s="36">
        <f t="shared" si="8"/>
        <v>0</v>
      </c>
      <c r="T53" s="36">
        <f t="shared" si="9"/>
        <v>0</v>
      </c>
      <c r="U53" s="48">
        <f t="shared" si="10"/>
        <v>0.65359714555030801</v>
      </c>
      <c r="V53" s="36">
        <f t="shared" si="11"/>
        <v>0.65359714555030801</v>
      </c>
      <c r="W53" s="35"/>
      <c r="X53" s="28">
        <f t="shared" si="12"/>
        <v>100</v>
      </c>
      <c r="Y53" s="28">
        <f t="shared" si="13"/>
        <v>0.65359714555030801</v>
      </c>
    </row>
    <row r="54" spans="1:25" ht="15" x14ac:dyDescent="0.25">
      <c r="A54" s="46" t="s">
        <v>107</v>
      </c>
      <c r="B54" s="46" t="s">
        <v>172</v>
      </c>
      <c r="C54" s="46" t="s">
        <v>185</v>
      </c>
      <c r="D54" s="46">
        <v>9.3397149999999998E-2</v>
      </c>
      <c r="E54" s="55"/>
      <c r="F54" s="55"/>
      <c r="G54" s="55"/>
      <c r="H54" s="34">
        <f t="shared" si="0"/>
        <v>9.3397149999999998E-2</v>
      </c>
      <c r="I54" s="36">
        <f t="shared" si="1"/>
        <v>0</v>
      </c>
      <c r="J54" s="36">
        <f t="shared" si="2"/>
        <v>0</v>
      </c>
      <c r="K54" s="36">
        <f t="shared" si="3"/>
        <v>0</v>
      </c>
      <c r="L54" s="36">
        <f t="shared" si="4"/>
        <v>100</v>
      </c>
      <c r="M54" s="49"/>
      <c r="N54" s="50"/>
      <c r="O54" s="34">
        <f t="shared" si="5"/>
        <v>0</v>
      </c>
      <c r="P54" s="53">
        <v>8.9865622272464838E-3</v>
      </c>
      <c r="Q54" s="34">
        <f t="shared" si="6"/>
        <v>8.9865622272464838E-3</v>
      </c>
      <c r="R54" s="36">
        <f t="shared" si="7"/>
        <v>0</v>
      </c>
      <c r="S54" s="36">
        <f t="shared" si="8"/>
        <v>0</v>
      </c>
      <c r="T54" s="36">
        <f t="shared" si="9"/>
        <v>0</v>
      </c>
      <c r="U54" s="48">
        <f t="shared" si="10"/>
        <v>9.6218805683540491</v>
      </c>
      <c r="V54" s="36">
        <f t="shared" si="11"/>
        <v>9.6218805683540491</v>
      </c>
      <c r="W54" s="35"/>
      <c r="X54" s="28">
        <f t="shared" si="12"/>
        <v>100</v>
      </c>
      <c r="Y54" s="28">
        <f t="shared" si="13"/>
        <v>9.6218805683540491</v>
      </c>
    </row>
    <row r="55" spans="1:25" ht="15" x14ac:dyDescent="0.25">
      <c r="A55" s="46" t="s">
        <v>108</v>
      </c>
      <c r="B55" s="46" t="s">
        <v>173</v>
      </c>
      <c r="C55" s="46" t="s">
        <v>185</v>
      </c>
      <c r="D55" s="46">
        <v>4.4824985799999997</v>
      </c>
      <c r="E55" s="55"/>
      <c r="F55" s="55"/>
      <c r="G55" s="55"/>
      <c r="H55" s="34">
        <f t="shared" si="0"/>
        <v>4.4824985799999997</v>
      </c>
      <c r="I55" s="36">
        <f t="shared" si="1"/>
        <v>0</v>
      </c>
      <c r="J55" s="36">
        <f t="shared" si="2"/>
        <v>0</v>
      </c>
      <c r="K55" s="36">
        <f t="shared" si="3"/>
        <v>0</v>
      </c>
      <c r="L55" s="36">
        <f t="shared" si="4"/>
        <v>100</v>
      </c>
      <c r="M55" s="49">
        <v>0.13815761244288652</v>
      </c>
      <c r="N55" s="50">
        <v>5.3743384937870814E-2</v>
      </c>
      <c r="O55" s="34">
        <f t="shared" si="5"/>
        <v>0.19190099738075733</v>
      </c>
      <c r="P55" s="52">
        <v>0.44962473337471653</v>
      </c>
      <c r="Q55" s="34">
        <f t="shared" si="6"/>
        <v>0.64152573075547381</v>
      </c>
      <c r="R55" s="36">
        <f t="shared" si="7"/>
        <v>3.0821563013832907</v>
      </c>
      <c r="S55" s="36">
        <f t="shared" si="8"/>
        <v>1.1989604453565899</v>
      </c>
      <c r="T55" s="36">
        <f t="shared" si="9"/>
        <v>4.2811167467398805</v>
      </c>
      <c r="U55" s="48">
        <f t="shared" si="10"/>
        <v>10.030672076079421</v>
      </c>
      <c r="V55" s="36">
        <f t="shared" si="11"/>
        <v>14.311788822819299</v>
      </c>
      <c r="W55" s="35"/>
      <c r="X55" s="28">
        <f t="shared" si="12"/>
        <v>100</v>
      </c>
      <c r="Y55" s="28">
        <f t="shared" si="13"/>
        <v>14.311788822819302</v>
      </c>
    </row>
    <row r="56" spans="1:25" ht="15" x14ac:dyDescent="0.25">
      <c r="A56" s="46" t="s">
        <v>109</v>
      </c>
      <c r="B56" s="46" t="s">
        <v>174</v>
      </c>
      <c r="C56" s="46" t="s">
        <v>185</v>
      </c>
      <c r="D56" s="46">
        <v>0.84753593999999999</v>
      </c>
      <c r="E56" s="55"/>
      <c r="F56" s="55"/>
      <c r="G56" s="55"/>
      <c r="H56" s="34">
        <f t="shared" si="0"/>
        <v>0.84753593999999999</v>
      </c>
      <c r="I56" s="36">
        <f t="shared" si="1"/>
        <v>0</v>
      </c>
      <c r="J56" s="36">
        <f t="shared" si="2"/>
        <v>0</v>
      </c>
      <c r="K56" s="36">
        <f t="shared" si="3"/>
        <v>0</v>
      </c>
      <c r="L56" s="36">
        <f t="shared" si="4"/>
        <v>100</v>
      </c>
      <c r="M56" s="49"/>
      <c r="N56" s="50"/>
      <c r="O56" s="34">
        <f t="shared" si="5"/>
        <v>0</v>
      </c>
      <c r="P56" s="52">
        <v>5.2319560000486674E-2</v>
      </c>
      <c r="Q56" s="34">
        <f t="shared" si="6"/>
        <v>5.2319560000486674E-2</v>
      </c>
      <c r="R56" s="36">
        <f t="shared" si="7"/>
        <v>0</v>
      </c>
      <c r="S56" s="36">
        <f t="shared" si="8"/>
        <v>0</v>
      </c>
      <c r="T56" s="36">
        <f t="shared" si="9"/>
        <v>0</v>
      </c>
      <c r="U56" s="48">
        <f t="shared" si="10"/>
        <v>6.1731376253479793</v>
      </c>
      <c r="V56" s="36">
        <f t="shared" si="11"/>
        <v>6.1731376253479793</v>
      </c>
      <c r="W56" s="35"/>
      <c r="X56" s="28">
        <f t="shared" si="12"/>
        <v>100</v>
      </c>
      <c r="Y56" s="28">
        <f t="shared" si="13"/>
        <v>6.1731376253479793</v>
      </c>
    </row>
    <row r="57" spans="1:25" ht="15" x14ac:dyDescent="0.25">
      <c r="A57" s="46" t="s">
        <v>110</v>
      </c>
      <c r="B57" s="46" t="s">
        <v>175</v>
      </c>
      <c r="C57" s="46" t="s">
        <v>185</v>
      </c>
      <c r="D57" s="46">
        <v>0.10752935</v>
      </c>
      <c r="E57" s="55"/>
      <c r="F57" s="55"/>
      <c r="G57" s="55"/>
      <c r="H57" s="34">
        <f t="shared" si="0"/>
        <v>0.10752935</v>
      </c>
      <c r="I57" s="36">
        <f t="shared" si="1"/>
        <v>0</v>
      </c>
      <c r="J57" s="36">
        <f t="shared" si="2"/>
        <v>0</v>
      </c>
      <c r="K57" s="36">
        <f t="shared" si="3"/>
        <v>0</v>
      </c>
      <c r="L57" s="36">
        <f t="shared" si="4"/>
        <v>100</v>
      </c>
      <c r="M57" s="49"/>
      <c r="N57" s="50"/>
      <c r="O57" s="34">
        <f t="shared" si="5"/>
        <v>0</v>
      </c>
      <c r="P57" s="52"/>
      <c r="Q57" s="34">
        <f t="shared" si="6"/>
        <v>0</v>
      </c>
      <c r="R57" s="36">
        <f t="shared" si="7"/>
        <v>0</v>
      </c>
      <c r="S57" s="36">
        <f t="shared" si="8"/>
        <v>0</v>
      </c>
      <c r="T57" s="36">
        <f t="shared" si="9"/>
        <v>0</v>
      </c>
      <c r="U57" s="48">
        <f t="shared" si="10"/>
        <v>0</v>
      </c>
      <c r="V57" s="36">
        <f t="shared" si="11"/>
        <v>0</v>
      </c>
      <c r="W57" s="35"/>
      <c r="X57" s="28">
        <f t="shared" si="12"/>
        <v>100</v>
      </c>
      <c r="Y57" s="28">
        <f t="shared" si="13"/>
        <v>0</v>
      </c>
    </row>
    <row r="58" spans="1:25" ht="15" x14ac:dyDescent="0.25">
      <c r="A58" s="46" t="s">
        <v>111</v>
      </c>
      <c r="B58" s="46" t="s">
        <v>176</v>
      </c>
      <c r="C58" s="46" t="s">
        <v>188</v>
      </c>
      <c r="D58" s="46">
        <v>0.89716825</v>
      </c>
      <c r="E58" s="55"/>
      <c r="F58" s="55"/>
      <c r="G58" s="55"/>
      <c r="H58" s="34">
        <f t="shared" si="0"/>
        <v>0.89716825</v>
      </c>
      <c r="I58" s="36">
        <f t="shared" si="1"/>
        <v>0</v>
      </c>
      <c r="J58" s="36">
        <f t="shared" si="2"/>
        <v>0</v>
      </c>
      <c r="K58" s="36">
        <f t="shared" si="3"/>
        <v>0</v>
      </c>
      <c r="L58" s="36">
        <f t="shared" si="4"/>
        <v>100</v>
      </c>
      <c r="M58" s="49"/>
      <c r="N58" s="50">
        <v>1.683526379741963E-2</v>
      </c>
      <c r="O58" s="34">
        <f t="shared" si="5"/>
        <v>1.683526379741963E-2</v>
      </c>
      <c r="P58" s="52">
        <v>4.8211994731964185E-2</v>
      </c>
      <c r="Q58" s="34">
        <f t="shared" si="6"/>
        <v>6.5047258529383811E-2</v>
      </c>
      <c r="R58" s="36">
        <f t="shared" si="7"/>
        <v>0</v>
      </c>
      <c r="S58" s="36">
        <f t="shared" si="8"/>
        <v>1.8764890306160111</v>
      </c>
      <c r="T58" s="36">
        <f t="shared" si="9"/>
        <v>1.8764890306160111</v>
      </c>
      <c r="U58" s="48">
        <f t="shared" si="10"/>
        <v>5.3737963566994464</v>
      </c>
      <c r="V58" s="36">
        <f t="shared" si="11"/>
        <v>7.2502853873154569</v>
      </c>
      <c r="W58" s="35"/>
      <c r="X58" s="28">
        <f t="shared" si="12"/>
        <v>100</v>
      </c>
      <c r="Y58" s="28">
        <f t="shared" si="13"/>
        <v>7.2502853873154578</v>
      </c>
    </row>
    <row r="59" spans="1:25" ht="15" x14ac:dyDescent="0.25">
      <c r="A59" s="46" t="s">
        <v>112</v>
      </c>
      <c r="B59" s="46" t="s">
        <v>177</v>
      </c>
      <c r="C59" s="46" t="s">
        <v>188</v>
      </c>
      <c r="D59" s="46">
        <v>3.53994147</v>
      </c>
      <c r="E59" s="55"/>
      <c r="F59" s="55">
        <v>0.13564267047323456</v>
      </c>
      <c r="G59" s="55">
        <v>3.3480896687629538</v>
      </c>
      <c r="H59" s="34">
        <f t="shared" ref="H59" si="21">D59-E59-F59-G59</f>
        <v>5.6209130763811732E-2</v>
      </c>
      <c r="I59" s="36">
        <f t="shared" si="1"/>
        <v>0</v>
      </c>
      <c r="J59" s="36">
        <f t="shared" si="2"/>
        <v>3.8317772093908249</v>
      </c>
      <c r="K59" s="36">
        <f t="shared" si="3"/>
        <v>94.580367984529232</v>
      </c>
      <c r="L59" s="36">
        <f t="shared" ref="L59" si="22">H59/D59*100</f>
        <v>1.5878548060799358</v>
      </c>
      <c r="M59" s="49">
        <v>4.4636941328230699E-2</v>
      </c>
      <c r="N59" s="50">
        <v>0.26510802747471962</v>
      </c>
      <c r="O59" s="34">
        <f t="shared" ref="O59" si="23">M59+N59</f>
        <v>0.30974496880295033</v>
      </c>
      <c r="P59" s="52">
        <v>0.22173450603630263</v>
      </c>
      <c r="Q59" s="34">
        <f t="shared" ref="Q59" si="24">O59+P59</f>
        <v>0.53147947483925295</v>
      </c>
      <c r="R59" s="36">
        <f t="shared" si="7"/>
        <v>1.2609513944373407</v>
      </c>
      <c r="S59" s="36">
        <f t="shared" si="8"/>
        <v>7.4890511530045041</v>
      </c>
      <c r="T59" s="36">
        <f t="shared" ref="T59" si="25">O59/D59*100</f>
        <v>8.750002547441845</v>
      </c>
      <c r="U59" s="48">
        <f t="shared" si="10"/>
        <v>6.2637901760647647</v>
      </c>
      <c r="V59" s="36">
        <f t="shared" ref="V59" si="26">Q59/D59*100</f>
        <v>15.013792723506612</v>
      </c>
      <c r="W59" s="35"/>
      <c r="X59" s="28">
        <f t="shared" ref="X59" si="27">SUM(I59:L59)</f>
        <v>99.999999999999986</v>
      </c>
      <c r="Y59" s="28">
        <f t="shared" ref="Y59" si="28">SUM(R59:S59,U59)</f>
        <v>15.01379272350661</v>
      </c>
    </row>
    <row r="60" spans="1:25" ht="15" x14ac:dyDescent="0.25">
      <c r="A60" s="46" t="s">
        <v>113</v>
      </c>
      <c r="B60" s="46" t="s">
        <v>178</v>
      </c>
      <c r="C60" s="46" t="s">
        <v>185</v>
      </c>
      <c r="D60" s="46">
        <v>0.19318042999999999</v>
      </c>
      <c r="E60" s="55"/>
      <c r="F60" s="55">
        <v>3.676431711580759E-2</v>
      </c>
      <c r="G60" s="55">
        <v>0.15641611255639101</v>
      </c>
      <c r="H60" s="34">
        <f>D60-E60-F60-G60</f>
        <v>3.2780136938193039E-10</v>
      </c>
      <c r="I60" s="36">
        <f t="shared" si="1"/>
        <v>0</v>
      </c>
      <c r="J60" s="36">
        <f t="shared" si="2"/>
        <v>19.031077379736445</v>
      </c>
      <c r="K60" s="36">
        <f t="shared" si="3"/>
        <v>80.968922450576912</v>
      </c>
      <c r="L60" s="36">
        <f t="shared" si="4"/>
        <v>1.6968663408707104E-7</v>
      </c>
      <c r="M60" s="49"/>
      <c r="N60" s="50"/>
      <c r="O60" s="34">
        <f t="shared" si="5"/>
        <v>0</v>
      </c>
      <c r="P60" s="52">
        <v>4.2656840054182597E-2</v>
      </c>
      <c r="Q60" s="34">
        <f t="shared" si="6"/>
        <v>4.2656840054182597E-2</v>
      </c>
      <c r="R60" s="36">
        <f t="shared" si="7"/>
        <v>0</v>
      </c>
      <c r="S60" s="36">
        <f t="shared" si="8"/>
        <v>0</v>
      </c>
      <c r="T60" s="36">
        <f t="shared" si="9"/>
        <v>0</v>
      </c>
      <c r="U60" s="48">
        <f t="shared" si="10"/>
        <v>22.081346466711249</v>
      </c>
      <c r="V60" s="36">
        <f t="shared" si="11"/>
        <v>22.081346466711249</v>
      </c>
      <c r="W60" s="35"/>
      <c r="X60" s="28">
        <f t="shared" si="12"/>
        <v>99.999999999999986</v>
      </c>
      <c r="Y60" s="28">
        <f t="shared" si="13"/>
        <v>22.081346466711249</v>
      </c>
    </row>
    <row r="61" spans="1:25" ht="15" x14ac:dyDescent="0.25">
      <c r="A61" s="46" t="s">
        <v>114</v>
      </c>
      <c r="B61" s="46" t="s">
        <v>179</v>
      </c>
      <c r="C61" s="46" t="s">
        <v>185</v>
      </c>
      <c r="D61" s="46">
        <v>2.0975179800000001</v>
      </c>
      <c r="E61" s="55"/>
      <c r="F61" s="55">
        <v>0.11298818061982926</v>
      </c>
      <c r="G61" s="55">
        <v>0.5135263271155619</v>
      </c>
      <c r="H61" s="34">
        <f t="shared" si="0"/>
        <v>1.471003472264609</v>
      </c>
      <c r="I61" s="36">
        <f t="shared" si="1"/>
        <v>0</v>
      </c>
      <c r="J61" s="36">
        <f t="shared" si="2"/>
        <v>5.3867562374759359</v>
      </c>
      <c r="K61" s="36">
        <f t="shared" si="3"/>
        <v>24.482570924877692</v>
      </c>
      <c r="L61" s="36">
        <f t="shared" si="4"/>
        <v>70.130672837646387</v>
      </c>
      <c r="M61" s="49">
        <v>0.10695117602894662</v>
      </c>
      <c r="N61" s="50">
        <v>5.052435677296585E-2</v>
      </c>
      <c r="O61" s="34">
        <f t="shared" si="5"/>
        <v>0.15747553280191245</v>
      </c>
      <c r="P61" s="53">
        <v>0.19319561950146541</v>
      </c>
      <c r="Q61" s="34">
        <f t="shared" si="6"/>
        <v>0.35067115230337786</v>
      </c>
      <c r="R61" s="36">
        <f t="shared" si="7"/>
        <v>5.0989396538544387</v>
      </c>
      <c r="S61" s="36">
        <f t="shared" si="8"/>
        <v>2.4087687092420462</v>
      </c>
      <c r="T61" s="36">
        <f t="shared" si="9"/>
        <v>7.5077083630964836</v>
      </c>
      <c r="U61" s="48">
        <f t="shared" si="10"/>
        <v>9.2106776363111518</v>
      </c>
      <c r="V61" s="36">
        <f t="shared" si="11"/>
        <v>16.718385999407637</v>
      </c>
      <c r="W61" s="35"/>
      <c r="X61" s="28">
        <f t="shared" si="12"/>
        <v>100.00000000000001</v>
      </c>
      <c r="Y61" s="28">
        <f t="shared" si="13"/>
        <v>16.718385999407637</v>
      </c>
    </row>
    <row r="62" spans="1:25" ht="15" x14ac:dyDescent="0.25">
      <c r="A62" s="46" t="s">
        <v>115</v>
      </c>
      <c r="B62" s="46" t="s">
        <v>180</v>
      </c>
      <c r="C62" s="46" t="s">
        <v>185</v>
      </c>
      <c r="D62" s="46">
        <v>0.14806000999999999</v>
      </c>
      <c r="E62" s="55"/>
      <c r="F62" s="55"/>
      <c r="G62" s="55"/>
      <c r="H62" s="34">
        <f t="shared" si="0"/>
        <v>0.14806000999999999</v>
      </c>
      <c r="I62" s="36">
        <f t="shared" si="1"/>
        <v>0</v>
      </c>
      <c r="J62" s="36">
        <f t="shared" si="2"/>
        <v>0</v>
      </c>
      <c r="K62" s="36">
        <f t="shared" si="3"/>
        <v>0</v>
      </c>
      <c r="L62" s="36">
        <f t="shared" si="4"/>
        <v>100</v>
      </c>
      <c r="M62" s="49"/>
      <c r="N62" s="50"/>
      <c r="O62" s="34">
        <f t="shared" si="5"/>
        <v>0</v>
      </c>
      <c r="P62" s="52"/>
      <c r="Q62" s="34">
        <f t="shared" si="6"/>
        <v>0</v>
      </c>
      <c r="R62" s="36">
        <f t="shared" si="7"/>
        <v>0</v>
      </c>
      <c r="S62" s="36">
        <f t="shared" si="8"/>
        <v>0</v>
      </c>
      <c r="T62" s="36">
        <f t="shared" si="9"/>
        <v>0</v>
      </c>
      <c r="U62" s="48">
        <f t="shared" si="10"/>
        <v>0</v>
      </c>
      <c r="V62" s="36">
        <f t="shared" si="11"/>
        <v>0</v>
      </c>
      <c r="W62" s="35"/>
      <c r="X62" s="28">
        <f t="shared" si="12"/>
        <v>100</v>
      </c>
      <c r="Y62" s="28">
        <f t="shared" si="13"/>
        <v>0</v>
      </c>
    </row>
    <row r="63" spans="1:25" ht="15" x14ac:dyDescent="0.25">
      <c r="A63" s="46" t="s">
        <v>116</v>
      </c>
      <c r="B63" s="46" t="s">
        <v>181</v>
      </c>
      <c r="C63" s="46" t="s">
        <v>185</v>
      </c>
      <c r="D63" s="46">
        <v>0.75310745999999995</v>
      </c>
      <c r="E63" s="55"/>
      <c r="F63" s="55"/>
      <c r="G63" s="55"/>
      <c r="H63" s="34">
        <f t="shared" si="0"/>
        <v>0.75310745999999995</v>
      </c>
      <c r="I63" s="36">
        <f t="shared" si="1"/>
        <v>0</v>
      </c>
      <c r="J63" s="36">
        <f t="shared" si="2"/>
        <v>0</v>
      </c>
      <c r="K63" s="36">
        <f t="shared" si="3"/>
        <v>0</v>
      </c>
      <c r="L63" s="36">
        <f t="shared" si="4"/>
        <v>100</v>
      </c>
      <c r="M63" s="49"/>
      <c r="N63" s="50"/>
      <c r="O63" s="34">
        <f t="shared" si="5"/>
        <v>0</v>
      </c>
      <c r="P63" s="52">
        <v>5.4720924942691623E-6</v>
      </c>
      <c r="Q63" s="34">
        <f t="shared" si="6"/>
        <v>5.4720924942691623E-6</v>
      </c>
      <c r="R63" s="36">
        <f t="shared" si="7"/>
        <v>0</v>
      </c>
      <c r="S63" s="36">
        <f t="shared" si="8"/>
        <v>0</v>
      </c>
      <c r="T63" s="36">
        <f t="shared" si="9"/>
        <v>0</v>
      </c>
      <c r="U63" s="48">
        <f t="shared" si="10"/>
        <v>7.2660181778961034E-4</v>
      </c>
      <c r="V63" s="36">
        <f t="shared" si="11"/>
        <v>7.2660181778961034E-4</v>
      </c>
      <c r="W63" s="35"/>
      <c r="X63" s="28">
        <f t="shared" si="12"/>
        <v>100</v>
      </c>
      <c r="Y63" s="28">
        <f t="shared" si="13"/>
        <v>7.2660181778961034E-4</v>
      </c>
    </row>
    <row r="64" spans="1:25" ht="15" x14ac:dyDescent="0.25">
      <c r="A64" s="46" t="s">
        <v>117</v>
      </c>
      <c r="B64" s="46" t="s">
        <v>182</v>
      </c>
      <c r="C64" s="46" t="s">
        <v>185</v>
      </c>
      <c r="D64" s="46">
        <v>0.12151530000000001</v>
      </c>
      <c r="E64" s="55"/>
      <c r="F64" s="55">
        <v>1.526976468673006E-2</v>
      </c>
      <c r="G64" s="55">
        <v>0.10624547876996318</v>
      </c>
      <c r="H64" s="34">
        <f t="shared" ref="H64:H66" si="29">D64-E64-F64-G64</f>
        <v>5.6543306758971568E-8</v>
      </c>
      <c r="I64" s="36">
        <f t="shared" si="1"/>
        <v>0</v>
      </c>
      <c r="J64" s="36">
        <f t="shared" si="2"/>
        <v>12.566125160148605</v>
      </c>
      <c r="K64" s="36">
        <f t="shared" si="3"/>
        <v>87.433828308009922</v>
      </c>
      <c r="L64" s="36">
        <f t="shared" ref="L64" si="30">H64/D64*100</f>
        <v>4.6531841470968316E-5</v>
      </c>
      <c r="M64" s="49"/>
      <c r="N64" s="50"/>
      <c r="O64" s="34">
        <f t="shared" ref="O64:O66" si="31">M64+N64</f>
        <v>0</v>
      </c>
      <c r="P64" s="53">
        <v>3.6232178551829773E-2</v>
      </c>
      <c r="Q64" s="34">
        <f t="shared" ref="Q64:Q66" si="32">O64+P64</f>
        <v>3.6232178551829773E-2</v>
      </c>
      <c r="R64" s="36">
        <f t="shared" si="7"/>
        <v>0</v>
      </c>
      <c r="S64" s="36">
        <f t="shared" si="8"/>
        <v>0</v>
      </c>
      <c r="T64" s="36">
        <f t="shared" ref="T64" si="33">O64/D64*100</f>
        <v>0</v>
      </c>
      <c r="U64" s="48">
        <f t="shared" si="10"/>
        <v>29.816968358576879</v>
      </c>
      <c r="V64" s="36">
        <f t="shared" ref="V64" si="34">Q64/D64*100</f>
        <v>29.816968358576879</v>
      </c>
      <c r="W64" s="35"/>
      <c r="X64" s="28">
        <f t="shared" ref="X64" si="35">SUM(I64:L64)</f>
        <v>100</v>
      </c>
      <c r="Y64" s="28">
        <f t="shared" ref="Y64" si="36">SUM(R64:S64,U64)</f>
        <v>29.816968358576879</v>
      </c>
    </row>
    <row r="65" spans="1:25" ht="15" x14ac:dyDescent="0.25">
      <c r="A65" s="46" t="s">
        <v>118</v>
      </c>
      <c r="B65" s="46" t="s">
        <v>183</v>
      </c>
      <c r="C65" s="46" t="s">
        <v>185</v>
      </c>
      <c r="D65" s="46">
        <v>6.1159100000000001E-2</v>
      </c>
      <c r="E65" s="55"/>
      <c r="F65" s="55"/>
      <c r="G65" s="55"/>
      <c r="H65" s="34">
        <f t="shared" si="29"/>
        <v>6.1159100000000001E-2</v>
      </c>
      <c r="I65" s="36">
        <f t="shared" si="1"/>
        <v>0</v>
      </c>
      <c r="J65" s="36">
        <f t="shared" si="2"/>
        <v>0</v>
      </c>
      <c r="K65" s="36">
        <f t="shared" si="3"/>
        <v>0</v>
      </c>
      <c r="L65" s="36">
        <f t="shared" ref="L65:L66" si="37">H65/D65*100</f>
        <v>100</v>
      </c>
      <c r="M65" s="49"/>
      <c r="N65" s="50"/>
      <c r="O65" s="34">
        <f t="shared" si="31"/>
        <v>0</v>
      </c>
      <c r="P65" s="54"/>
      <c r="Q65" s="34">
        <f t="shared" si="32"/>
        <v>0</v>
      </c>
      <c r="R65" s="36">
        <f t="shared" si="7"/>
        <v>0</v>
      </c>
      <c r="S65" s="36">
        <f t="shared" si="8"/>
        <v>0</v>
      </c>
      <c r="T65" s="36">
        <f t="shared" ref="T65:T66" si="38">O65/D65*100</f>
        <v>0</v>
      </c>
      <c r="U65" s="48">
        <f t="shared" si="10"/>
        <v>0</v>
      </c>
      <c r="V65" s="36">
        <f t="shared" ref="V65:V66" si="39">Q65/D65*100</f>
        <v>0</v>
      </c>
      <c r="X65" s="28">
        <f t="shared" ref="X65:X66" si="40">SUM(I65:L65)</f>
        <v>100</v>
      </c>
      <c r="Y65" s="28">
        <f t="shared" ref="Y65:Y66" si="41">SUM(R65:S65,U65)</f>
        <v>0</v>
      </c>
    </row>
    <row r="66" spans="1:25" ht="15" x14ac:dyDescent="0.25">
      <c r="A66" s="46" t="s">
        <v>119</v>
      </c>
      <c r="B66" s="46" t="s">
        <v>184</v>
      </c>
      <c r="C66" s="46" t="s">
        <v>185</v>
      </c>
      <c r="D66" s="46">
        <v>0.28008136</v>
      </c>
      <c r="E66" s="55">
        <v>1.7407719594023145E-4</v>
      </c>
      <c r="F66" s="55">
        <v>7.0059036173023932E-3</v>
      </c>
      <c r="G66" s="55">
        <v>1.093504646796055E-3</v>
      </c>
      <c r="H66" s="34">
        <f t="shared" si="29"/>
        <v>0.2718078745399613</v>
      </c>
      <c r="I66" s="36">
        <f t="shared" si="1"/>
        <v>6.2152367419321106E-2</v>
      </c>
      <c r="J66" s="36">
        <f t="shared" si="2"/>
        <v>2.5013816047245676</v>
      </c>
      <c r="K66" s="36">
        <f t="shared" si="3"/>
        <v>0.39042392781727958</v>
      </c>
      <c r="L66" s="36">
        <f t="shared" si="37"/>
        <v>97.046042100038818</v>
      </c>
      <c r="M66" s="49"/>
      <c r="N66" s="50">
        <v>1.0427998985360212E-4</v>
      </c>
      <c r="O66" s="34">
        <f t="shared" si="31"/>
        <v>1.0427998985360212E-4</v>
      </c>
      <c r="P66" s="54">
        <v>2.4985073766582368E-3</v>
      </c>
      <c r="Q66" s="34">
        <f t="shared" si="32"/>
        <v>2.6027873665118387E-3</v>
      </c>
      <c r="R66" s="36">
        <f t="shared" si="7"/>
        <v>0</v>
      </c>
      <c r="S66" s="36">
        <f t="shared" si="8"/>
        <v>3.7232034953558535E-2</v>
      </c>
      <c r="T66" s="36">
        <f t="shared" si="38"/>
        <v>3.7232034953558535E-2</v>
      </c>
      <c r="U66" s="48">
        <f t="shared" si="10"/>
        <v>0.8920648545330675</v>
      </c>
      <c r="V66" s="36">
        <f t="shared" si="39"/>
        <v>0.92929688948662581</v>
      </c>
      <c r="X66" s="28">
        <f t="shared" si="40"/>
        <v>99.999999999999986</v>
      </c>
      <c r="Y66" s="28">
        <f t="shared" si="41"/>
        <v>0.92929688948662603</v>
      </c>
    </row>
    <row r="67" spans="1:25" x14ac:dyDescent="0.2">
      <c r="M67" s="51"/>
      <c r="N67" s="51"/>
    </row>
    <row r="68" spans="1:25" ht="15" x14ac:dyDescent="0.25">
      <c r="H68" s="37" t="s">
        <v>51</v>
      </c>
      <c r="I68" s="28">
        <f>MIN(I1:I66)</f>
        <v>0</v>
      </c>
      <c r="J68" s="28">
        <f>MIN(J1:J66)</f>
        <v>0</v>
      </c>
      <c r="K68" s="28">
        <f>MIN(K1:K66)</f>
        <v>0</v>
      </c>
      <c r="L68" s="28">
        <f>MIN(L1:L66)</f>
        <v>1.6968663408707104E-7</v>
      </c>
      <c r="M68" s="35"/>
      <c r="N68" s="35"/>
      <c r="O68" s="35"/>
      <c r="P68" s="35"/>
      <c r="Q68" s="34"/>
      <c r="R68" s="28">
        <f>MIN(R1:R66)</f>
        <v>0</v>
      </c>
      <c r="S68" s="28">
        <f>MIN(S1:S66)</f>
        <v>0</v>
      </c>
      <c r="T68" s="28">
        <f>MIN(T1:T66)</f>
        <v>0</v>
      </c>
      <c r="U68" s="28">
        <f>MIN(U1:U66)</f>
        <v>0</v>
      </c>
      <c r="V68" s="28">
        <f>MIN(V1:V66)</f>
        <v>0</v>
      </c>
      <c r="W68" s="35"/>
      <c r="X68" s="28">
        <f>MIN(X1:X66)</f>
        <v>99.999999999999972</v>
      </c>
      <c r="Y68" s="28">
        <f>MIN(Y1:Y66)</f>
        <v>0</v>
      </c>
    </row>
    <row r="69" spans="1:25" ht="15" x14ac:dyDescent="0.25">
      <c r="H69" s="37" t="s">
        <v>51</v>
      </c>
      <c r="I69" s="28">
        <f>MAX(I2:I66)</f>
        <v>4.4385247732206929</v>
      </c>
      <c r="J69" s="28">
        <f>MAX(J2:J66)</f>
        <v>75.083830814614387</v>
      </c>
      <c r="K69" s="28">
        <f>MAX(K2:K66)</f>
        <v>94.580367984529232</v>
      </c>
      <c r="L69" s="28">
        <f>MAX(L2:L66)</f>
        <v>100</v>
      </c>
      <c r="M69" s="35"/>
      <c r="N69" s="35"/>
      <c r="O69" s="35"/>
      <c r="P69" s="35"/>
      <c r="Q69" s="35"/>
      <c r="R69" s="37">
        <f>MAX(R1:R66)</f>
        <v>19.783555367038598</v>
      </c>
      <c r="S69" s="37">
        <f>MAX(S1:S66)</f>
        <v>10.830672731541966</v>
      </c>
      <c r="T69" s="37">
        <f>MAX(T1:T66)</f>
        <v>30.614228098580572</v>
      </c>
      <c r="U69" s="37">
        <f>MAX(U1:U66)</f>
        <v>36.331895731133578</v>
      </c>
      <c r="V69" s="37">
        <f>MAX(V1:V66)</f>
        <v>59.769968603304271</v>
      </c>
      <c r="W69" s="34"/>
      <c r="X69" s="37">
        <f>MAX(X1:X66)</f>
        <v>100.00000000000001</v>
      </c>
      <c r="Y69" s="37">
        <f>MAX(Y1:Y66)</f>
        <v>59.769968603304271</v>
      </c>
    </row>
  </sheetData>
  <autoFilter ref="A1:U64" xr:uid="{00000000-0009-0000-0000-000001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24D29B5CC714AA17D93B899816A6D" ma:contentTypeVersion="12" ma:contentTypeDescription="Create a new document." ma:contentTypeScope="" ma:versionID="fea87de6dfa4ce0660d0a6930deb2cc5">
  <xsd:schema xmlns:xsd="http://www.w3.org/2001/XMLSchema" xmlns:xs="http://www.w3.org/2001/XMLSchema" xmlns:p="http://schemas.microsoft.com/office/2006/metadata/properties" xmlns:ns2="392bd12a-02d3-4895-a365-f1b65e870b6c" xmlns:ns3="31f6754e-bca0-401a-b5c4-9c8795ebe677" targetNamespace="http://schemas.microsoft.com/office/2006/metadata/properties" ma:root="true" ma:fieldsID="a2eabec7ff93f7d61f5b3d54a48801ef" ns2:_="" ns3:_="">
    <xsd:import namespace="392bd12a-02d3-4895-a365-f1b65e870b6c"/>
    <xsd:import namespace="31f6754e-bca0-401a-b5c4-9c8795ebe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bd12a-02d3-4895-a365-f1b65e870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f6754e-bca0-401a-b5c4-9c8795ebe67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1f6754e-bca0-401a-b5c4-9c8795ebe677">
      <UserInfo>
        <DisplayName>Joanne Scott</DisplayName>
        <AccountId>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36C84E-BCA3-47C8-858A-691D05B2F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bd12a-02d3-4895-a365-f1b65e870b6c"/>
    <ds:schemaRef ds:uri="31f6754e-bca0-401a-b5c4-9c8795ebe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5123CD-4B60-450A-90E8-8D754E78BBCE}">
  <ds:schemaRefs>
    <ds:schemaRef ds:uri="http://schemas.microsoft.com/office/2006/metadata/properties"/>
    <ds:schemaRef ds:uri="http://schemas.microsoft.com/office/infopath/2007/PartnerControls"/>
    <ds:schemaRef ds:uri="31f6754e-bca0-401a-b5c4-9c8795ebe677"/>
  </ds:schemaRefs>
</ds:datastoreItem>
</file>

<file path=customXml/itemProps3.xml><?xml version="1.0" encoding="utf-8"?>
<ds:datastoreItem xmlns:ds="http://schemas.openxmlformats.org/officeDocument/2006/customXml" ds:itemID="{58817AFF-7519-472E-BA0B-B8C09B3CA1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Sites Assessment</vt:lpstr>
      <vt:lpstr>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Williamson</dc:creator>
  <cp:keywords/>
  <dc:description/>
  <cp:lastModifiedBy>Laura Thompson</cp:lastModifiedBy>
  <cp:revision/>
  <dcterms:created xsi:type="dcterms:W3CDTF">2015-12-04T10:36:28Z</dcterms:created>
  <dcterms:modified xsi:type="dcterms:W3CDTF">2022-03-03T08:36:30Z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0x0101005A524D29B5CC714AA17D93B899816A6D</vt:lpwstr>
  </property>
</Properties>
</file>